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380" yWindow="-75" windowWidth="23880" windowHeight="15405"/>
  </bookViews>
  <sheets>
    <sheet name="Waste generation &amp; containers" sheetId="1" r:id="rId1"/>
    <sheet name="Charts" sheetId="2" r:id="rId2"/>
    <sheet name="al can e.g." sheetId="3" r:id="rId3"/>
    <sheet name="Budget" sheetId="4" r:id="rId4"/>
    <sheet name="helpful survey formulas" sheetId="5" r:id="rId5"/>
  </sheets>
  <definedNames>
    <definedName name="specific_wt">'Waste generation &amp; containers'!$B$29</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C20" i="1"/>
  <c r="BJ10"/>
  <c r="BJ11"/>
  <c r="BJ12"/>
  <c r="BJ13"/>
  <c r="BJ14"/>
  <c r="BJ15"/>
  <c r="BJ16"/>
  <c r="F20"/>
  <c r="I20"/>
  <c r="L20"/>
  <c r="O20"/>
  <c r="R20"/>
  <c r="U20"/>
  <c r="X20"/>
  <c r="AA20"/>
  <c r="AD20"/>
  <c r="AG20"/>
  <c r="AJ20"/>
  <c r="AM20"/>
  <c r="AP20"/>
  <c r="AS20"/>
  <c r="AV20"/>
  <c r="AY20"/>
  <c r="BB20"/>
  <c r="BE20"/>
  <c r="BH20"/>
  <c r="BJ9"/>
  <c r="F7" i="3"/>
  <c r="F9"/>
  <c r="F21"/>
  <c r="F23"/>
  <c r="F24"/>
  <c r="B4"/>
  <c r="A7"/>
  <c r="F10" i="4"/>
  <c r="F11"/>
  <c r="G12"/>
  <c r="F21"/>
  <c r="F22"/>
  <c r="G23"/>
  <c r="F8"/>
  <c r="G8"/>
  <c r="F14"/>
  <c r="F15"/>
  <c r="F16"/>
  <c r="G19"/>
  <c r="E5"/>
  <c r="F5"/>
  <c r="F4"/>
  <c r="F6"/>
  <c r="G7"/>
  <c r="O16" i="5"/>
  <c r="P16"/>
  <c r="Q16"/>
  <c r="R16"/>
  <c r="E7" i="1"/>
  <c r="H7"/>
  <c r="K7"/>
  <c r="B49"/>
  <c r="F11" i="3"/>
  <c r="I7"/>
  <c r="D9"/>
  <c r="F24" i="4"/>
  <c r="BJ20" i="1"/>
  <c r="B7"/>
  <c r="B23"/>
  <c r="B27"/>
  <c r="B28"/>
  <c r="A34"/>
  <c r="D36"/>
  <c r="F38"/>
  <c r="I34"/>
</calcChain>
</file>

<file path=xl/sharedStrings.xml><?xml version="1.0" encoding="utf-8"?>
<sst xmlns="http://schemas.openxmlformats.org/spreadsheetml/2006/main" count="390" uniqueCount="162">
  <si>
    <t>How many people are in the village?</t>
  </si>
  <si>
    <t>Number of cans per day in the village?</t>
  </si>
  <si>
    <t>How much does 1 can weigh?</t>
  </si>
  <si>
    <t>How many cans does one person generate each  day?</t>
  </si>
  <si>
    <t>Lbs/day</t>
  </si>
  <si>
    <t>AL CANS, Manually compacted Example</t>
  </si>
  <si>
    <t>how big are dumpserts/bins/carts? (cubicyard)</t>
  </si>
  <si>
    <t>Item</t>
  </si>
  <si>
    <t>Unit Cost</t>
  </si>
  <si>
    <t>Units</t>
  </si>
  <si>
    <t>Quantity</t>
  </si>
  <si>
    <t>Personnel</t>
  </si>
  <si>
    <t>hour</t>
  </si>
  <si>
    <t>YR 2006</t>
    <phoneticPr fontId="12" type="noConversion"/>
  </si>
  <si>
    <t>YR 2007</t>
    <phoneticPr fontId="12" type="noConversion"/>
  </si>
  <si>
    <t>(see http://www.epa.gov/epawaste/conserve/tools/recmeas/download.htm   )</t>
  </si>
  <si>
    <t>Fee amt</t>
  </si>
  <si>
    <t>Part of town</t>
  </si>
  <si>
    <t>Alexie</t>
  </si>
  <si>
    <t>Joe</t>
  </si>
  <si>
    <t xml:space="preserve">John </t>
  </si>
  <si>
    <t>Paul &amp; Lou</t>
  </si>
  <si>
    <t>Smith</t>
  </si>
  <si>
    <t>Henry &amp; Aida</t>
  </si>
  <si>
    <t>Sheldon</t>
  </si>
  <si>
    <t>Bertha</t>
  </si>
  <si>
    <t>Joseph</t>
  </si>
  <si>
    <t>Jean</t>
  </si>
  <si>
    <t>nevak</t>
  </si>
  <si>
    <t>anderson</t>
  </si>
  <si>
    <t>paddock</t>
  </si>
  <si>
    <t xml:space="preserve">sharla </t>
  </si>
  <si>
    <t>ray &amp; juilia</t>
  </si>
  <si>
    <t>joe &amp; and jen</t>
  </si>
  <si>
    <t>Household size</t>
  </si>
  <si>
    <t>south</t>
  </si>
  <si>
    <t>north</t>
  </si>
  <si>
    <t>middle</t>
  </si>
  <si>
    <t>ray</t>
  </si>
  <si>
    <t>tom</t>
  </si>
  <si>
    <t>joe &amp; evelyn</t>
  </si>
  <si>
    <t>Waste</t>
  </si>
  <si>
    <t>Weight</t>
  </si>
  <si>
    <t>food</t>
  </si>
  <si>
    <t>cardboard</t>
  </si>
  <si>
    <t>plastics</t>
  </si>
  <si>
    <t>misc</t>
  </si>
  <si>
    <t>paper</t>
  </si>
  <si>
    <t>cans</t>
  </si>
  <si>
    <t>Average per capita waste generation:</t>
  </si>
  <si>
    <t>number of days for assessment:</t>
  </si>
  <si>
    <t>Number of people in household:</t>
  </si>
  <si>
    <t>per person/d:</t>
  </si>
  <si>
    <t>Total</t>
  </si>
  <si>
    <t>Number of residents</t>
  </si>
  <si>
    <t>HHW</t>
  </si>
  <si>
    <t>Rubbish</t>
  </si>
  <si>
    <t>textiles</t>
  </si>
  <si>
    <t>Lbs/d</t>
  </si>
  <si>
    <t>tons/d</t>
  </si>
  <si>
    <t>volume to plan for in trash trailers or uncompacted dumpsters  cubic yards/ d:</t>
  </si>
  <si>
    <t>collecting how many times per week?</t>
  </si>
  <si>
    <t>how many carts/bins to have:</t>
  </si>
  <si>
    <t>how big are dumpserts/bins/carts? (cubic yards)</t>
  </si>
  <si>
    <t>January</t>
  </si>
  <si>
    <t>February</t>
  </si>
  <si>
    <t>March</t>
  </si>
  <si>
    <t>April</t>
  </si>
  <si>
    <t>May</t>
  </si>
  <si>
    <t>June</t>
  </si>
  <si>
    <t>July</t>
  </si>
  <si>
    <t>August</t>
  </si>
  <si>
    <t>September</t>
  </si>
  <si>
    <t>October</t>
  </si>
  <si>
    <t>November</t>
  </si>
  <si>
    <t>December</t>
  </si>
  <si>
    <t>Month</t>
  </si>
  <si>
    <t>Pds of Al Cans</t>
  </si>
  <si>
    <t>What is folks' primary environmental concern?</t>
  </si>
  <si>
    <t>River contamination</t>
  </si>
  <si>
    <t>Lack of plumbing</t>
  </si>
  <si>
    <t>people dumpign huoneybuckets where they shouldn't</t>
  </si>
  <si>
    <t>change in our weather</t>
  </si>
  <si>
    <t>burnbox smoke</t>
  </si>
  <si>
    <t>How likely are you to use the collection service if it is $15/mo?</t>
  </si>
  <si>
    <t>Very likey</t>
  </si>
  <si>
    <t>maybe</t>
  </si>
  <si>
    <t>not likely</t>
  </si>
  <si>
    <t>No way</t>
  </si>
  <si>
    <t>People</t>
  </si>
  <si>
    <t>Response</t>
  </si>
  <si>
    <t>150-300</t>
  </si>
  <si>
    <t>250-430</t>
  </si>
  <si>
    <t>24 cans</t>
  </si>
  <si>
    <t>.9 lb</t>
  </si>
  <si>
    <t>1 2 L soda bottle</t>
  </si>
  <si>
    <t>1 cu yd mixed trash</t>
  </si>
  <si>
    <t>1 cu yds al cans , manually compacted</t>
  </si>
  <si>
    <t>Volume/weight conversion</t>
  </si>
  <si>
    <t>30-40</t>
  </si>
  <si>
    <t>1 cu yd whole bottles, uncompacted</t>
  </si>
  <si>
    <t>specific weight</t>
  </si>
  <si>
    <t>Calculator for containers for other waste types (e.g. recycling)</t>
  </si>
  <si>
    <t>how to calculate Lbs per day?</t>
  </si>
  <si>
    <t>Estimate ?</t>
  </si>
  <si>
    <t>john &amp; alda</t>
  </si>
  <si>
    <t>stewart</t>
  </si>
  <si>
    <t>kay &amp; denise</t>
  </si>
  <si>
    <t>average</t>
  </si>
  <si>
    <t xml:space="preserve">middle </t>
  </si>
  <si>
    <t>Last Name</t>
  </si>
  <si>
    <t>First Name</t>
  </si>
  <si>
    <t>Y</t>
  </si>
  <si>
    <t>N</t>
  </si>
  <si>
    <t>countif</t>
  </si>
  <si>
    <t>where do you discard your honeybucket?</t>
  </si>
  <si>
    <t>lagoon</t>
  </si>
  <si>
    <t>dump</t>
  </si>
  <si>
    <t>yard</t>
  </si>
  <si>
    <t>other</t>
  </si>
  <si>
    <t>Helpful survey formulas</t>
  </si>
  <si>
    <t>Formatting:</t>
    <phoneticPr fontId="12" type="noConversion"/>
  </si>
  <si>
    <t>Currency symbol</t>
    <phoneticPr fontId="12" type="noConversion"/>
  </si>
  <si>
    <t>decimals</t>
    <phoneticPr fontId="12" type="noConversion"/>
  </si>
  <si>
    <t>bolding, shading, borders</t>
    <phoneticPr fontId="12" type="noConversion"/>
  </si>
  <si>
    <r>
      <t xml:space="preserve">Fringe, </t>
    </r>
    <r>
      <rPr>
        <sz val="11"/>
        <rFont val="Arial"/>
        <family val="2"/>
      </rPr>
      <t>inc. FICA, workmen’s comp, benefits ($12,168 x 20%, this equals $12,168 x 0.20)</t>
    </r>
  </si>
  <si>
    <t>lump</t>
  </si>
  <si>
    <t>Travel and Training</t>
  </si>
  <si>
    <t>Lump sum</t>
  </si>
  <si>
    <t>Other</t>
  </si>
  <si>
    <t>gallon</t>
  </si>
  <si>
    <t>Liability Insurance</t>
    <phoneticPr fontId="0" type="noConversion"/>
  </si>
  <si>
    <t>OTHER COSTS???</t>
  </si>
  <si>
    <t>Supplies</t>
  </si>
  <si>
    <t>Safety gear needed each year</t>
  </si>
  <si>
    <t>Office Supplies</t>
  </si>
  <si>
    <t>Total annual O &amp; M expense</t>
  </si>
  <si>
    <t>Total Personnel</t>
  </si>
  <si>
    <t>Travel to AFE</t>
  </si>
  <si>
    <t>per trip</t>
  </si>
  <si>
    <t>Total Travel and Training</t>
  </si>
  <si>
    <t>Total Other</t>
  </si>
  <si>
    <t>Total Supplies</t>
  </si>
  <si>
    <t xml:space="preserve">Annual Cost </t>
  </si>
  <si>
    <t xml:space="preserve">Solid Waste Site Operation and Maintenance, Labor, 2 people,  compact and consolidate and clear/fix access path 2 times per year for 60 hours each time (60 hours x 2 times x 2 people) </t>
  </si>
  <si>
    <t>Solid Waste Collection, Labor, 1 person, 20 hr per week for 12 months, includes collection from all paying households and businesses</t>
  </si>
  <si>
    <t>Administration,  (4 hr per month, $16/hr )</t>
  </si>
  <si>
    <t>Training, (e.g. HAZWOPER, RALO, SWMP, Forum on Environment) (optional – depends on need and experience of operator)</t>
  </si>
  <si>
    <t>Fuel for boat, atv, equipment operation at site, 5 gallons per week (estimate what is used by each equipment and list the current price of fuel per gallon )</t>
  </si>
  <si>
    <t xml:space="preserve">Heavy equipment repair, maintenance, and replacement fund (Running Track Loader average of 60 hrs twice per year for compaction and consolidation of wastes, clearing access). </t>
  </si>
  <si>
    <t>Other equipment repair, maintenance and replacement fund, ATV for collection, 20 hr per week for 26 weeks, set-aside funds</t>
  </si>
  <si>
    <t>Sum</t>
  </si>
  <si>
    <t>Counta for surveys</t>
  </si>
  <si>
    <t>Rank for surveys</t>
  </si>
  <si>
    <t>Do you burn in a barrel?</t>
  </si>
  <si>
    <t>Can you smell smoke from the dump?</t>
  </si>
  <si>
    <t>.</t>
  </si>
  <si>
    <t>Household Number:</t>
  </si>
  <si>
    <t>TOTAL</t>
  </si>
  <si>
    <t>Note - you can add as many households as you have. To hide unused household columns, go to "Format", then "Column", then "Hide".  To unhide columns, click on where the columns are hidden, and select  "unhide"</t>
  </si>
  <si>
    <t>TO get total number of people in household, add up all the people in the house for each day of the study, and divide by the number of study days the household participated.</t>
  </si>
  <si>
    <r>
      <rPr>
        <b/>
        <i/>
        <sz val="11"/>
        <color rgb="FFFF0000"/>
        <rFont val="Calibri"/>
        <family val="2"/>
        <scheme val="minor"/>
      </rPr>
      <t xml:space="preserve">(NOTE: </t>
    </r>
    <r>
      <rPr>
        <b/>
        <i/>
        <sz val="11"/>
        <color theme="1"/>
        <rFont val="Calibri"/>
        <family val="2"/>
        <scheme val="minor"/>
      </rPr>
      <t>Add in per capita (which mean per person) diaper waste to this for total residential non-special wastes).  Either use our diaper genera†ion worksheet or total number of diapers for the sample households and divide by the total people in study (adults and kids). That will be the per capita number to add.</t>
    </r>
  </si>
</sst>
</file>

<file path=xl/styles.xml><?xml version="1.0" encoding="utf-8"?>
<styleSheet xmlns="http://schemas.openxmlformats.org/spreadsheetml/2006/main">
  <numFmts count="1">
    <numFmt numFmtId="164" formatCode="&quot;$&quot;#,##0.00"/>
  </numFmts>
  <fonts count="18">
    <font>
      <sz val="11"/>
      <color theme="1"/>
      <name val="Calibri"/>
      <family val="2"/>
      <scheme val="minor"/>
    </font>
    <font>
      <b/>
      <sz val="11"/>
      <color theme="1"/>
      <name val="Calibri"/>
      <family val="2"/>
      <scheme val="minor"/>
    </font>
    <font>
      <b/>
      <i/>
      <sz val="11"/>
      <color theme="1"/>
      <name val="Calibri"/>
      <family val="2"/>
      <scheme val="minor"/>
    </font>
    <font>
      <b/>
      <i/>
      <sz val="11"/>
      <color rgb="FFFF0000"/>
      <name val="Calibri"/>
      <family val="2"/>
      <scheme val="minor"/>
    </font>
    <font>
      <u/>
      <sz val="11"/>
      <color theme="10"/>
      <name val="Calibri"/>
      <family val="2"/>
      <scheme val="minor"/>
    </font>
    <font>
      <u/>
      <sz val="11"/>
      <color theme="11"/>
      <name val="Calibri"/>
      <family val="2"/>
      <scheme val="minor"/>
    </font>
    <font>
      <b/>
      <sz val="14"/>
      <color theme="1"/>
      <name val="Calibri"/>
      <family val="2"/>
      <scheme val="minor"/>
    </font>
    <font>
      <b/>
      <sz val="11"/>
      <name val="Arial"/>
      <family val="2"/>
    </font>
    <font>
      <sz val="11"/>
      <color indexed="10"/>
      <name val="Arial"/>
      <family val="2"/>
    </font>
    <font>
      <sz val="11"/>
      <name val="Arial"/>
      <family val="2"/>
    </font>
    <font>
      <i/>
      <sz val="11"/>
      <name val="Arial"/>
      <family val="2"/>
    </font>
    <font>
      <sz val="10"/>
      <name val="Arial"/>
      <family val="2"/>
    </font>
    <font>
      <sz val="8"/>
      <name val="Verdana"/>
      <family val="2"/>
    </font>
    <font>
      <b/>
      <sz val="12"/>
      <name val="Arial"/>
      <family val="2"/>
    </font>
    <font>
      <sz val="11"/>
      <color indexed="10"/>
      <name val="Calibri"/>
      <family val="2"/>
    </font>
    <font>
      <sz val="11"/>
      <name val="Calibri"/>
      <family val="2"/>
    </font>
    <font>
      <sz val="11"/>
      <color rgb="FFFF0000"/>
      <name val="Calibri"/>
      <family val="2"/>
    </font>
    <font>
      <sz val="11"/>
      <color rgb="FFFF0000"/>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theme="6"/>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s>
  <borders count="23">
    <border>
      <left/>
      <right/>
      <top/>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3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3">
    <xf numFmtId="0" fontId="0" fillId="0" borderId="0" xfId="0"/>
    <xf numFmtId="0" fontId="13" fillId="0" borderId="9" xfId="0" applyNumberFormat="1" applyFont="1" applyBorder="1" applyAlignment="1">
      <alignment vertical="top" wrapText="1"/>
    </xf>
    <xf numFmtId="0" fontId="13" fillId="0" borderId="17" xfId="0" applyNumberFormat="1" applyFont="1" applyBorder="1" applyAlignment="1">
      <alignment vertical="top" wrapText="1"/>
    </xf>
    <xf numFmtId="164" fontId="0" fillId="0" borderId="13" xfId="0" applyNumberFormat="1" applyFont="1" applyBorder="1"/>
    <xf numFmtId="164" fontId="1" fillId="7" borderId="10" xfId="0" applyNumberFormat="1" applyFont="1" applyFill="1" applyBorder="1"/>
    <xf numFmtId="164" fontId="0" fillId="0" borderId="10" xfId="0" applyNumberFormat="1" applyFont="1" applyBorder="1"/>
    <xf numFmtId="164" fontId="0" fillId="0" borderId="19" xfId="0" applyNumberFormat="1" applyFont="1" applyBorder="1"/>
    <xf numFmtId="164" fontId="0" fillId="8" borderId="16" xfId="0" applyNumberFormat="1" applyFont="1" applyFill="1" applyBorder="1"/>
    <xf numFmtId="164" fontId="0" fillId="0" borderId="0" xfId="0" applyNumberFormat="1"/>
    <xf numFmtId="0" fontId="13" fillId="0" borderId="11" xfId="0" applyNumberFormat="1" applyFont="1" applyBorder="1" applyAlignment="1">
      <alignment vertical="top" wrapText="1"/>
    </xf>
    <xf numFmtId="0" fontId="1" fillId="0" borderId="0" xfId="0" applyFont="1"/>
    <xf numFmtId="0" fontId="0" fillId="0" borderId="0" xfId="0" applyAlignment="1">
      <alignment wrapText="1"/>
    </xf>
    <xf numFmtId="0" fontId="0" fillId="2" borderId="0" xfId="0" applyFill="1"/>
    <xf numFmtId="0" fontId="0" fillId="3" borderId="0" xfId="0" applyFill="1"/>
    <xf numFmtId="0" fontId="0" fillId="0" borderId="1" xfId="0" applyBorder="1" applyAlignment="1">
      <alignment wrapText="1"/>
    </xf>
    <xf numFmtId="0" fontId="0" fillId="0" borderId="2" xfId="0" applyBorder="1"/>
    <xf numFmtId="0" fontId="0" fillId="0" borderId="2" xfId="0" applyBorder="1" applyAlignment="1">
      <alignment wrapText="1"/>
    </xf>
    <xf numFmtId="0" fontId="0" fillId="0" borderId="5" xfId="0" applyBorder="1"/>
    <xf numFmtId="0" fontId="0" fillId="0" borderId="6" xfId="0" applyBorder="1"/>
    <xf numFmtId="0" fontId="0" fillId="4" borderId="5" xfId="0" applyFill="1" applyBorder="1"/>
    <xf numFmtId="0" fontId="0" fillId="4" borderId="0" xfId="0" applyFill="1"/>
    <xf numFmtId="0" fontId="0" fillId="0" borderId="0" xfId="0" applyFill="1"/>
    <xf numFmtId="0" fontId="0" fillId="0" borderId="7" xfId="0" applyBorder="1"/>
    <xf numFmtId="0" fontId="0" fillId="0" borderId="0" xfId="0" applyFill="1" applyBorder="1" applyAlignment="1">
      <alignment wrapText="1"/>
    </xf>
    <xf numFmtId="0" fontId="0" fillId="0" borderId="0" xfId="0" applyFill="1" applyAlignment="1">
      <alignment wrapText="1"/>
    </xf>
    <xf numFmtId="0" fontId="0" fillId="0" borderId="2" xfId="0" applyBorder="1" applyAlignment="1">
      <alignment wrapText="1"/>
    </xf>
    <xf numFmtId="0" fontId="1" fillId="0" borderId="0" xfId="0" applyFont="1" applyAlignment="1">
      <alignment wrapText="1"/>
    </xf>
    <xf numFmtId="0" fontId="0" fillId="6" borderId="4" xfId="0" applyFill="1" applyBorder="1"/>
    <xf numFmtId="0" fontId="0" fillId="5" borderId="0" xfId="0" applyFill="1"/>
    <xf numFmtId="0" fontId="6" fillId="0" borderId="0" xfId="0" applyFont="1"/>
    <xf numFmtId="0" fontId="7" fillId="8" borderId="14" xfId="0" applyNumberFormat="1" applyFont="1" applyFill="1" applyBorder="1" applyAlignment="1">
      <alignment vertical="top" wrapText="1"/>
    </xf>
    <xf numFmtId="0" fontId="7" fillId="8" borderId="15" xfId="0" applyNumberFormat="1" applyFont="1" applyFill="1" applyBorder="1" applyAlignment="1">
      <alignment horizontal="center" vertical="top" wrapText="1"/>
    </xf>
    <xf numFmtId="0" fontId="0" fillId="0" borderId="0" xfId="0" applyNumberFormat="1"/>
    <xf numFmtId="0" fontId="8" fillId="0" borderId="18" xfId="0" applyNumberFormat="1" applyFont="1" applyBorder="1" applyAlignment="1">
      <alignment horizontal="center" vertical="top" wrapText="1"/>
    </xf>
    <xf numFmtId="0" fontId="9" fillId="0" borderId="18" xfId="0" applyNumberFormat="1" applyFont="1" applyBorder="1" applyAlignment="1">
      <alignment horizontal="center" vertical="top" wrapText="1"/>
    </xf>
    <xf numFmtId="0" fontId="8" fillId="0" borderId="18" xfId="0" applyNumberFormat="1" applyFont="1" applyBorder="1" applyAlignment="1">
      <alignment horizontal="right" vertical="top" wrapText="1"/>
    </xf>
    <xf numFmtId="0" fontId="9" fillId="0" borderId="9" xfId="0" applyNumberFormat="1" applyFont="1" applyBorder="1" applyAlignment="1">
      <alignment horizontal="left" vertical="top" wrapText="1" indent="1"/>
    </xf>
    <xf numFmtId="0" fontId="9" fillId="0" borderId="7" xfId="0" applyNumberFormat="1" applyFont="1" applyBorder="1" applyAlignment="1">
      <alignment horizontal="center" vertical="top" wrapText="1"/>
    </xf>
    <xf numFmtId="0" fontId="9" fillId="0" borderId="7" xfId="0" applyNumberFormat="1" applyFont="1" applyBorder="1" applyAlignment="1">
      <alignment horizontal="right" vertical="top" wrapText="1"/>
    </xf>
    <xf numFmtId="0" fontId="10" fillId="7" borderId="9" xfId="0" applyNumberFormat="1" applyFont="1" applyFill="1" applyBorder="1" applyAlignment="1">
      <alignment horizontal="left" vertical="top" wrapText="1" indent="1"/>
    </xf>
    <xf numFmtId="0" fontId="9" fillId="7" borderId="7" xfId="0" applyNumberFormat="1" applyFont="1" applyFill="1" applyBorder="1" applyAlignment="1">
      <alignment horizontal="center" vertical="top" wrapText="1"/>
    </xf>
    <xf numFmtId="0" fontId="9" fillId="7" borderId="7" xfId="0" applyNumberFormat="1" applyFont="1" applyFill="1" applyBorder="1" applyAlignment="1">
      <alignment horizontal="right" vertical="top" wrapText="1"/>
    </xf>
    <xf numFmtId="0" fontId="7" fillId="7" borderId="9" xfId="0" applyNumberFormat="1" applyFont="1" applyFill="1" applyBorder="1" applyAlignment="1">
      <alignment vertical="top" wrapText="1"/>
    </xf>
    <xf numFmtId="0" fontId="11" fillId="7" borderId="7" xfId="0" applyNumberFormat="1" applyFont="1" applyFill="1" applyBorder="1" applyAlignment="1">
      <alignment horizontal="center" vertical="top" wrapText="1"/>
    </xf>
    <xf numFmtId="0" fontId="11" fillId="0" borderId="7" xfId="0" applyNumberFormat="1" applyFont="1" applyBorder="1" applyAlignment="1">
      <alignment horizontal="center" vertical="top" wrapText="1"/>
    </xf>
    <xf numFmtId="0" fontId="8" fillId="7" borderId="7" xfId="0" applyNumberFormat="1" applyFont="1" applyFill="1" applyBorder="1" applyAlignment="1">
      <alignment horizontal="center" vertical="top" wrapText="1"/>
    </xf>
    <xf numFmtId="0" fontId="8" fillId="0" borderId="12" xfId="0" applyNumberFormat="1" applyFont="1" applyBorder="1" applyAlignment="1">
      <alignment horizontal="center" vertical="top" wrapText="1"/>
    </xf>
    <xf numFmtId="0" fontId="9" fillId="0" borderId="12" xfId="0" applyNumberFormat="1" applyFont="1" applyBorder="1" applyAlignment="1">
      <alignment horizontal="center" vertical="top" wrapText="1"/>
    </xf>
    <xf numFmtId="0" fontId="7" fillId="0" borderId="12" xfId="0" applyNumberFormat="1" applyFont="1" applyBorder="1" applyAlignment="1">
      <alignment horizontal="right" vertical="top" wrapText="1"/>
    </xf>
    <xf numFmtId="0" fontId="0" fillId="0" borderId="20" xfId="0" applyBorder="1"/>
    <xf numFmtId="0" fontId="0" fillId="0" borderId="21" xfId="0" applyBorder="1"/>
    <xf numFmtId="0" fontId="0" fillId="0" borderId="22" xfId="0" applyBorder="1"/>
    <xf numFmtId="0" fontId="14" fillId="0" borderId="0" xfId="0" applyFont="1"/>
    <xf numFmtId="0" fontId="1" fillId="0" borderId="0" xfId="0" applyFont="1" applyAlignment="1">
      <alignment horizontal="center" wrapText="1"/>
    </xf>
    <xf numFmtId="0" fontId="1" fillId="0" borderId="0" xfId="0" applyFont="1" applyAlignment="1">
      <alignment horizontal="center"/>
    </xf>
    <xf numFmtId="0" fontId="1" fillId="9" borderId="0" xfId="0" applyFont="1" applyFill="1" applyAlignment="1">
      <alignment horizontal="center"/>
    </xf>
    <xf numFmtId="0" fontId="0" fillId="9" borderId="0" xfId="0" applyFill="1"/>
    <xf numFmtId="0" fontId="14" fillId="9" borderId="0" xfId="0" applyFont="1" applyFill="1"/>
    <xf numFmtId="0" fontId="1" fillId="9" borderId="0" xfId="0" applyFont="1" applyFill="1"/>
    <xf numFmtId="0" fontId="1" fillId="0" borderId="0" xfId="0" applyFont="1" applyFill="1" applyAlignment="1">
      <alignment horizontal="center"/>
    </xf>
    <xf numFmtId="0" fontId="14" fillId="0" borderId="0" xfId="0" applyFont="1" applyFill="1"/>
    <xf numFmtId="0" fontId="1" fillId="0" borderId="0" xfId="0" applyFont="1" applyFill="1"/>
    <xf numFmtId="0" fontId="16" fillId="9" borderId="0" xfId="0" applyFont="1" applyFill="1"/>
    <xf numFmtId="0" fontId="1" fillId="10" borderId="0" xfId="0" applyFont="1" applyFill="1" applyAlignment="1">
      <alignment horizontal="center"/>
    </xf>
    <xf numFmtId="0" fontId="0" fillId="10" borderId="0" xfId="0" applyFill="1"/>
    <xf numFmtId="0" fontId="1" fillId="10" borderId="0" xfId="0" applyFont="1" applyFill="1"/>
    <xf numFmtId="0" fontId="15" fillId="10" borderId="0" xfId="0" applyFont="1" applyFill="1"/>
    <xf numFmtId="0" fontId="0" fillId="0" borderId="2" xfId="0" applyBorder="1" applyAlignment="1">
      <alignment wrapText="1"/>
    </xf>
    <xf numFmtId="0" fontId="0" fillId="0" borderId="2" xfId="0" applyBorder="1" applyAlignment="1"/>
    <xf numFmtId="0" fontId="0" fillId="0" borderId="8" xfId="0" applyBorder="1" applyAlignment="1">
      <alignment wrapText="1"/>
    </xf>
    <xf numFmtId="0" fontId="0" fillId="0" borderId="3" xfId="0" applyBorder="1" applyAlignment="1">
      <alignment wrapText="1"/>
    </xf>
    <xf numFmtId="0" fontId="17" fillId="0" borderId="0" xfId="0" applyFont="1" applyAlignment="1">
      <alignment horizontal="center" wrapText="1"/>
    </xf>
    <xf numFmtId="0" fontId="2" fillId="0" borderId="0" xfId="0" applyFont="1" applyAlignment="1">
      <alignment horizontal="center" wrapText="1"/>
    </xf>
  </cellXfs>
  <cellStyles count="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Regular Household Trash Characterization</a:t>
            </a:r>
            <a:r>
              <a:rPr lang="en-US" baseline="0"/>
              <a:t> for Raven, Percent by Weight.  </a:t>
            </a:r>
            <a:endParaRPr lang="en-US"/>
          </a:p>
        </c:rich>
      </c:tx>
      <c:layout>
        <c:manualLayout>
          <c:xMode val="edge"/>
          <c:yMode val="edge"/>
          <c:x val="0.13041261435240903"/>
          <c:y val="0"/>
        </c:manualLayout>
      </c:layout>
    </c:title>
    <c:view3D>
      <c:rotX val="30"/>
      <c:perspective val="30"/>
    </c:view3D>
    <c:plotArea>
      <c:layout/>
      <c:pie3DChart>
        <c:varyColors val="1"/>
        <c:ser>
          <c:idx val="0"/>
          <c:order val="0"/>
          <c:tx>
            <c:strRef>
              <c:f>'Waste generation &amp; containers'!$BJ$8</c:f>
              <c:strCache>
                <c:ptCount val="1"/>
                <c:pt idx="0">
                  <c:v>Total</c:v>
                </c:pt>
              </c:strCache>
            </c:strRef>
          </c:tx>
          <c:explosion val="25"/>
          <c:dLbls>
            <c:dLbl>
              <c:idx val="0"/>
              <c:layout>
                <c:manualLayout>
                  <c:x val="1.5574693788276504E-2"/>
                  <c:y val="-4.014071157771941E-2"/>
                </c:manualLayout>
              </c:layout>
              <c:showPercent val="1"/>
            </c:dLbl>
            <c:dLbl>
              <c:idx val="1"/>
              <c:layout>
                <c:manualLayout>
                  <c:x val="5.9077318460192506E-2"/>
                  <c:y val="2.8015456401283206E-2"/>
                </c:manualLayout>
              </c:layout>
              <c:showPercent val="1"/>
            </c:dLbl>
            <c:dLbl>
              <c:idx val="2"/>
              <c:layout>
                <c:manualLayout>
                  <c:x val="3.2807195975503099E-2"/>
                  <c:y val="6.9356590842811303E-2"/>
                </c:manualLayout>
              </c:layout>
              <c:showPercent val="1"/>
            </c:dLbl>
            <c:dLbl>
              <c:idx val="3"/>
              <c:layout>
                <c:manualLayout>
                  <c:x val="-3.6660870516185509E-2"/>
                  <c:y val="7.0862131816856203E-2"/>
                </c:manualLayout>
              </c:layout>
              <c:showPercent val="1"/>
            </c:dLbl>
            <c:dLbl>
              <c:idx val="4"/>
              <c:layout>
                <c:manualLayout>
                  <c:x val="4.0532261592301014E-2"/>
                  <c:y val="-8.1617454068241516E-2"/>
                </c:manualLayout>
              </c:layout>
              <c:showPercent val="1"/>
            </c:dLbl>
            <c:dLbl>
              <c:idx val="5"/>
              <c:layout>
                <c:manualLayout>
                  <c:x val="4.9901902887139096E-2"/>
                  <c:y val="-2.7674978127734014E-2"/>
                </c:manualLayout>
              </c:layout>
              <c:showPercent val="1"/>
            </c:dLbl>
            <c:showPercent val="1"/>
            <c:showLeaderLines val="1"/>
          </c:dLbls>
          <c:cat>
            <c:strRef>
              <c:f>'Waste generation &amp; containers'!$B$9:$B$16</c:f>
              <c:strCache>
                <c:ptCount val="8"/>
                <c:pt idx="0">
                  <c:v>food</c:v>
                </c:pt>
                <c:pt idx="1">
                  <c:v>cardboard</c:v>
                </c:pt>
                <c:pt idx="2">
                  <c:v>plastics</c:v>
                </c:pt>
                <c:pt idx="3">
                  <c:v>Rubbish</c:v>
                </c:pt>
                <c:pt idx="4">
                  <c:v>paper</c:v>
                </c:pt>
                <c:pt idx="5">
                  <c:v>cans</c:v>
                </c:pt>
                <c:pt idx="6">
                  <c:v>HHW</c:v>
                </c:pt>
                <c:pt idx="7">
                  <c:v>textiles</c:v>
                </c:pt>
              </c:strCache>
            </c:strRef>
          </c:cat>
          <c:val>
            <c:numRef>
              <c:f>'Waste generation &amp; containers'!$BJ$9:$BJ$16</c:f>
              <c:numCache>
                <c:formatCode>General</c:formatCode>
                <c:ptCount val="8"/>
                <c:pt idx="0">
                  <c:v>75</c:v>
                </c:pt>
                <c:pt idx="1">
                  <c:v>42</c:v>
                </c:pt>
                <c:pt idx="2">
                  <c:v>10</c:v>
                </c:pt>
                <c:pt idx="3">
                  <c:v>21</c:v>
                </c:pt>
                <c:pt idx="4">
                  <c:v>70</c:v>
                </c:pt>
                <c:pt idx="5">
                  <c:v>21</c:v>
                </c:pt>
                <c:pt idx="6">
                  <c:v>23</c:v>
                </c:pt>
                <c:pt idx="7">
                  <c:v>23</c:v>
                </c:pt>
              </c:numCache>
            </c:numRef>
          </c:val>
        </c:ser>
        <c:dLbls/>
      </c:pie3DChart>
    </c:plotArea>
    <c:legend>
      <c:legendPos val="r"/>
      <c:layout/>
    </c:legend>
    <c:plotVisOnly val="1"/>
    <c:dispBlanksAs val="zero"/>
  </c:chart>
  <c:printSettings>
    <c:headerFooter/>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Pounds of Al Cans Collected </a:t>
            </a:r>
          </a:p>
        </c:rich>
      </c:tx>
    </c:title>
    <c:view3D>
      <c:rAngAx val="1"/>
    </c:view3D>
    <c:plotArea>
      <c:layout/>
      <c:bar3DChart>
        <c:barDir val="col"/>
        <c:grouping val="clustered"/>
        <c:ser>
          <c:idx val="0"/>
          <c:order val="0"/>
          <c:tx>
            <c:strRef>
              <c:f>Charts!$B$3</c:f>
              <c:strCache>
                <c:ptCount val="1"/>
                <c:pt idx="0">
                  <c:v>YR 2006</c:v>
                </c:pt>
              </c:strCache>
            </c:strRef>
          </c:tx>
          <c:cat>
            <c:strRef>
              <c:f>Charts!$A$4:$A$15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Charts!$B$4:$B$15</c:f>
              <c:numCache>
                <c:formatCode>General</c:formatCode>
                <c:ptCount val="12"/>
                <c:pt idx="0">
                  <c:v>10</c:v>
                </c:pt>
                <c:pt idx="1">
                  <c:v>15</c:v>
                </c:pt>
                <c:pt idx="2">
                  <c:v>20</c:v>
                </c:pt>
                <c:pt idx="3">
                  <c:v>4</c:v>
                </c:pt>
                <c:pt idx="4">
                  <c:v>19</c:v>
                </c:pt>
                <c:pt idx="5">
                  <c:v>25</c:v>
                </c:pt>
                <c:pt idx="6">
                  <c:v>12</c:v>
                </c:pt>
                <c:pt idx="7">
                  <c:v>20</c:v>
                </c:pt>
                <c:pt idx="8">
                  <c:v>30</c:v>
                </c:pt>
                <c:pt idx="9">
                  <c:v>25</c:v>
                </c:pt>
                <c:pt idx="10">
                  <c:v>10</c:v>
                </c:pt>
                <c:pt idx="11">
                  <c:v>15</c:v>
                </c:pt>
              </c:numCache>
            </c:numRef>
          </c:val>
        </c:ser>
        <c:ser>
          <c:idx val="1"/>
          <c:order val="1"/>
          <c:tx>
            <c:strRef>
              <c:f>Charts!$C$3</c:f>
              <c:strCache>
                <c:ptCount val="1"/>
                <c:pt idx="0">
                  <c:v>YR 2007</c:v>
                </c:pt>
              </c:strCache>
            </c:strRef>
          </c:tx>
          <c:cat>
            <c:strRef>
              <c:f>Charts!$A$4:$A$15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Charts!$C$4:$C$15</c:f>
              <c:numCache>
                <c:formatCode>General</c:formatCode>
                <c:ptCount val="12"/>
                <c:pt idx="0">
                  <c:v>34</c:v>
                </c:pt>
                <c:pt idx="1">
                  <c:v>23</c:v>
                </c:pt>
                <c:pt idx="2">
                  <c:v>19</c:v>
                </c:pt>
                <c:pt idx="3">
                  <c:v>5</c:v>
                </c:pt>
                <c:pt idx="4">
                  <c:v>9</c:v>
                </c:pt>
                <c:pt idx="5">
                  <c:v>8</c:v>
                </c:pt>
                <c:pt idx="6">
                  <c:v>15</c:v>
                </c:pt>
                <c:pt idx="7">
                  <c:v>14</c:v>
                </c:pt>
                <c:pt idx="8">
                  <c:v>19</c:v>
                </c:pt>
                <c:pt idx="9">
                  <c:v>23</c:v>
                </c:pt>
                <c:pt idx="10">
                  <c:v>15</c:v>
                </c:pt>
                <c:pt idx="11">
                  <c:v>20</c:v>
                </c:pt>
              </c:numCache>
            </c:numRef>
          </c:val>
        </c:ser>
        <c:dLbls/>
        <c:shape val="cylinder"/>
        <c:axId val="98824192"/>
        <c:axId val="98827648"/>
        <c:axId val="0"/>
      </c:bar3DChart>
      <c:catAx>
        <c:axId val="98824192"/>
        <c:scaling>
          <c:orientation val="minMax"/>
        </c:scaling>
        <c:axPos val="b"/>
        <c:majorTickMark val="none"/>
        <c:tickLblPos val="nextTo"/>
        <c:crossAx val="98827648"/>
        <c:crosses val="autoZero"/>
        <c:auto val="1"/>
        <c:lblAlgn val="ctr"/>
        <c:lblOffset val="100"/>
      </c:catAx>
      <c:valAx>
        <c:axId val="98827648"/>
        <c:scaling>
          <c:orientation val="minMax"/>
        </c:scaling>
        <c:axPos val="l"/>
        <c:majorGridlines/>
        <c:numFmt formatCode="General" sourceLinked="1"/>
        <c:majorTickMark val="none"/>
        <c:tickLblPos val="nextTo"/>
        <c:crossAx val="98824192"/>
        <c:crosses val="autoZero"/>
        <c:crossBetween val="between"/>
      </c:valAx>
    </c:plotArea>
    <c:legend>
      <c:legendPos val="r"/>
    </c:legend>
    <c:plotVisOnly val="1"/>
    <c:dispBlanksAs val="gap"/>
  </c:chart>
  <c:printSettings>
    <c:headerFooter/>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Raven</a:t>
            </a:r>
            <a:r>
              <a:rPr lang="en-US" baseline="0"/>
              <a:t> Community Environmental Concerns</a:t>
            </a:r>
            <a:endParaRPr lang="en-US"/>
          </a:p>
        </c:rich>
      </c:tx>
    </c:title>
    <c:view3D>
      <c:rotX val="30"/>
      <c:perspective val="30"/>
    </c:view3D>
    <c:plotArea>
      <c:layout/>
      <c:pie3DChart>
        <c:varyColors val="1"/>
        <c:ser>
          <c:idx val="0"/>
          <c:order val="0"/>
          <c:explosion val="25"/>
          <c:cat>
            <c:strRef>
              <c:f>Charts!$A$25:$A$29</c:f>
              <c:strCache>
                <c:ptCount val="5"/>
                <c:pt idx="0">
                  <c:v>River contamination</c:v>
                </c:pt>
                <c:pt idx="1">
                  <c:v>Lack of plumbing</c:v>
                </c:pt>
                <c:pt idx="2">
                  <c:v>people dumpign huoneybuckets where they shouldn't</c:v>
                </c:pt>
                <c:pt idx="3">
                  <c:v>change in our weather</c:v>
                </c:pt>
                <c:pt idx="4">
                  <c:v>burnbox smoke</c:v>
                </c:pt>
              </c:strCache>
            </c:strRef>
          </c:cat>
          <c:val>
            <c:numRef>
              <c:f>Charts!$B$25:$B$29</c:f>
              <c:numCache>
                <c:formatCode>General</c:formatCode>
                <c:ptCount val="5"/>
                <c:pt idx="0">
                  <c:v>22</c:v>
                </c:pt>
                <c:pt idx="1">
                  <c:v>14</c:v>
                </c:pt>
                <c:pt idx="2">
                  <c:v>10</c:v>
                </c:pt>
                <c:pt idx="3">
                  <c:v>12</c:v>
                </c:pt>
                <c:pt idx="4">
                  <c:v>6</c:v>
                </c:pt>
              </c:numCache>
            </c:numRef>
          </c:val>
        </c:ser>
        <c:dLbls>
          <c:showCatName val="1"/>
          <c:showPercent val="1"/>
        </c:dLbls>
      </c:pie3DChart>
    </c:plotArea>
    <c:plotVisOnly val="1"/>
    <c:dispBlanksAs val="zero"/>
  </c:chart>
  <c:printSettings>
    <c:headerFooter/>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Number of People that might use</a:t>
            </a:r>
            <a:r>
              <a:rPr lang="en-US" baseline="0"/>
              <a:t> the collection service</a:t>
            </a:r>
            <a:endParaRPr lang="en-US"/>
          </a:p>
        </c:rich>
      </c:tx>
    </c:title>
    <c:plotArea>
      <c:layout/>
      <c:barChart>
        <c:barDir val="col"/>
        <c:grouping val="clustered"/>
        <c:ser>
          <c:idx val="0"/>
          <c:order val="0"/>
          <c:tx>
            <c:v>Number of People</c:v>
          </c:tx>
          <c:cat>
            <c:strRef>
              <c:f>Charts!$A$49:$A$52</c:f>
              <c:strCache>
                <c:ptCount val="4"/>
                <c:pt idx="0">
                  <c:v>Very likey</c:v>
                </c:pt>
                <c:pt idx="1">
                  <c:v>maybe</c:v>
                </c:pt>
                <c:pt idx="2">
                  <c:v>not likely</c:v>
                </c:pt>
                <c:pt idx="3">
                  <c:v>No way</c:v>
                </c:pt>
              </c:strCache>
            </c:strRef>
          </c:cat>
          <c:val>
            <c:numRef>
              <c:f>Charts!$B$49:$B$52</c:f>
              <c:numCache>
                <c:formatCode>General</c:formatCode>
                <c:ptCount val="4"/>
                <c:pt idx="0">
                  <c:v>12</c:v>
                </c:pt>
                <c:pt idx="1">
                  <c:v>15</c:v>
                </c:pt>
                <c:pt idx="2">
                  <c:v>7</c:v>
                </c:pt>
                <c:pt idx="3">
                  <c:v>3</c:v>
                </c:pt>
              </c:numCache>
            </c:numRef>
          </c:val>
        </c:ser>
        <c:dLbls/>
        <c:axId val="152783488"/>
        <c:axId val="100135296"/>
      </c:barChart>
      <c:catAx>
        <c:axId val="152783488"/>
        <c:scaling>
          <c:orientation val="minMax"/>
        </c:scaling>
        <c:axPos val="b"/>
        <c:tickLblPos val="nextTo"/>
        <c:crossAx val="100135296"/>
        <c:crosses val="autoZero"/>
        <c:auto val="1"/>
        <c:lblAlgn val="ctr"/>
        <c:lblOffset val="100"/>
      </c:catAx>
      <c:valAx>
        <c:axId val="100135296"/>
        <c:scaling>
          <c:orientation val="minMax"/>
        </c:scaling>
        <c:axPos val="l"/>
        <c:majorGridlines/>
        <c:numFmt formatCode="General" sourceLinked="1"/>
        <c:tickLblPos val="nextTo"/>
        <c:crossAx val="152783488"/>
        <c:crosses val="autoZero"/>
        <c:crossBetween val="between"/>
      </c:valAx>
    </c:plotArea>
    <c:plotVisOnly val="1"/>
    <c:dispBlanksAs val="gap"/>
  </c:chart>
  <c:printSettings>
    <c:headerFooter/>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xdr:col>
      <xdr:colOff>552450</xdr:colOff>
      <xdr:row>22</xdr:row>
      <xdr:rowOff>501650</xdr:rowOff>
    </xdr:from>
    <xdr:to>
      <xdr:col>19</xdr:col>
      <xdr:colOff>190500</xdr:colOff>
      <xdr:row>39</xdr:row>
      <xdr:rowOff>6350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406400</xdr:colOff>
      <xdr:row>1</xdr:row>
      <xdr:rowOff>12700</xdr:rowOff>
    </xdr:from>
    <xdr:to>
      <xdr:col>16</xdr:col>
      <xdr:colOff>76200</xdr:colOff>
      <xdr:row>18</xdr:row>
      <xdr:rowOff>50800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12700</xdr:colOff>
      <xdr:row>22</xdr:row>
      <xdr:rowOff>63500</xdr:rowOff>
    </xdr:from>
    <xdr:to>
      <xdr:col>16</xdr:col>
      <xdr:colOff>381000</xdr:colOff>
      <xdr:row>42</xdr:row>
      <xdr:rowOff>25400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660400</xdr:colOff>
      <xdr:row>44</xdr:row>
      <xdr:rowOff>38100</xdr:rowOff>
    </xdr:from>
    <xdr:to>
      <xdr:col>15</xdr:col>
      <xdr:colOff>520700</xdr:colOff>
      <xdr:row>60</xdr:row>
      <xdr:rowOff>114300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BJ50"/>
  <sheetViews>
    <sheetView tabSelected="1" workbookViewId="0">
      <pane xSplit="9" ySplit="13" topLeftCell="J19" activePane="bottomRight" state="frozen"/>
      <selection pane="topRight" activeCell="J1" sqref="J1"/>
      <selection pane="bottomLeft" activeCell="A14" sqref="A14"/>
      <selection pane="bottomRight" activeCell="D23" sqref="D23:I23"/>
    </sheetView>
  </sheetViews>
  <sheetFormatPr defaultColWidth="8.85546875" defaultRowHeight="15"/>
  <cols>
    <col min="1" max="1" width="23.28515625" style="11" customWidth="1"/>
    <col min="4" max="4" width="8.85546875" customWidth="1"/>
    <col min="14" max="48" width="8.85546875" customWidth="1"/>
  </cols>
  <sheetData>
    <row r="1" spans="1:62" ht="59.1" customHeight="1">
      <c r="C1" s="71" t="s">
        <v>159</v>
      </c>
      <c r="D1" s="71"/>
      <c r="E1" s="71"/>
      <c r="F1" s="71"/>
      <c r="G1" s="71"/>
      <c r="H1" s="71"/>
      <c r="J1" s="71" t="s">
        <v>160</v>
      </c>
      <c r="K1" s="71"/>
      <c r="L1" s="71"/>
      <c r="M1" s="71"/>
      <c r="N1" s="71"/>
    </row>
    <row r="3" spans="1:62" s="54" customFormat="1">
      <c r="A3" s="53" t="s">
        <v>157</v>
      </c>
      <c r="B3" s="55">
        <v>1</v>
      </c>
      <c r="C3" s="55"/>
      <c r="D3" s="55"/>
      <c r="E3" s="59">
        <v>2</v>
      </c>
      <c r="F3" s="59"/>
      <c r="G3" s="59"/>
      <c r="H3" s="55">
        <v>3</v>
      </c>
      <c r="I3" s="55"/>
      <c r="J3" s="55"/>
      <c r="K3" s="59">
        <v>4</v>
      </c>
      <c r="L3" s="59"/>
      <c r="M3" s="59"/>
      <c r="N3" s="55">
        <v>5</v>
      </c>
      <c r="O3" s="55"/>
      <c r="P3" s="55"/>
      <c r="Q3" s="54">
        <v>6</v>
      </c>
      <c r="T3" s="55">
        <v>7</v>
      </c>
      <c r="U3" s="55"/>
      <c r="V3" s="55"/>
      <c r="W3" s="54">
        <v>8</v>
      </c>
      <c r="Z3" s="55">
        <v>9</v>
      </c>
      <c r="AA3" s="55"/>
      <c r="AB3" s="55"/>
      <c r="AC3" s="54">
        <v>10</v>
      </c>
      <c r="AF3" s="55">
        <v>11</v>
      </c>
      <c r="AG3" s="55"/>
      <c r="AH3" s="55"/>
      <c r="AI3" s="54">
        <v>12</v>
      </c>
      <c r="AL3" s="55"/>
      <c r="AM3" s="55">
        <v>13</v>
      </c>
      <c r="AN3" s="55"/>
      <c r="AO3" s="59"/>
      <c r="AP3" s="59">
        <v>14</v>
      </c>
      <c r="AQ3" s="59"/>
      <c r="AR3" s="55"/>
      <c r="AS3" s="55">
        <v>15</v>
      </c>
      <c r="AT3" s="55"/>
      <c r="AU3" s="59"/>
      <c r="AV3" s="54">
        <v>16</v>
      </c>
      <c r="AX3" s="55"/>
      <c r="AY3" s="55">
        <v>17</v>
      </c>
      <c r="AZ3" s="55"/>
      <c r="BA3" s="59"/>
      <c r="BB3" s="54">
        <v>18</v>
      </c>
      <c r="BD3" s="55"/>
      <c r="BE3" s="55">
        <v>19</v>
      </c>
      <c r="BF3" s="55"/>
      <c r="BG3" s="59"/>
      <c r="BH3" s="54">
        <v>20</v>
      </c>
      <c r="BJ3" s="63" t="s">
        <v>158</v>
      </c>
    </row>
    <row r="4" spans="1:62">
      <c r="B4" s="56"/>
      <c r="C4" s="56"/>
      <c r="D4" s="56"/>
      <c r="E4" s="21"/>
      <c r="F4" s="21"/>
      <c r="G4" s="21"/>
      <c r="H4" s="56"/>
      <c r="I4" s="56"/>
      <c r="J4" s="56"/>
      <c r="K4" s="21"/>
      <c r="L4" s="21"/>
      <c r="M4" s="21"/>
      <c r="N4" s="56"/>
      <c r="O4" s="56"/>
      <c r="P4" s="56"/>
      <c r="T4" s="56"/>
      <c r="U4" s="56"/>
      <c r="V4" s="56"/>
      <c r="Z4" s="56"/>
      <c r="AA4" s="56"/>
      <c r="AB4" s="56"/>
      <c r="AF4" s="56"/>
      <c r="AG4" s="56"/>
      <c r="AH4" s="56"/>
      <c r="AL4" s="56"/>
      <c r="AM4" s="56"/>
      <c r="AN4" s="56"/>
      <c r="AO4" s="21"/>
      <c r="AP4" s="21"/>
      <c r="AQ4" s="21"/>
      <c r="AR4" s="56"/>
      <c r="AS4" s="56"/>
      <c r="AT4" s="56"/>
      <c r="AU4" s="21"/>
      <c r="AX4" s="56"/>
      <c r="AY4" s="56"/>
      <c r="AZ4" s="56"/>
      <c r="BA4" s="21"/>
      <c r="BD4" s="56"/>
      <c r="BE4" s="56"/>
      <c r="BF4" s="56"/>
      <c r="BG4" s="21"/>
      <c r="BJ4" s="64"/>
    </row>
    <row r="5" spans="1:62" ht="30">
      <c r="A5" s="11" t="s">
        <v>50</v>
      </c>
      <c r="B5" s="57">
        <v>5</v>
      </c>
      <c r="C5" s="57"/>
      <c r="D5" s="57"/>
      <c r="E5" s="60">
        <v>5</v>
      </c>
      <c r="F5" s="60"/>
      <c r="G5" s="60"/>
      <c r="H5" s="57">
        <v>5</v>
      </c>
      <c r="I5" s="57"/>
      <c r="J5" s="57"/>
      <c r="K5" s="60">
        <v>5</v>
      </c>
      <c r="L5" s="21"/>
      <c r="M5" s="21"/>
      <c r="N5" s="56"/>
      <c r="O5" s="56"/>
      <c r="P5" s="56"/>
      <c r="T5" s="56"/>
      <c r="U5" s="56"/>
      <c r="V5" s="56"/>
      <c r="Z5" s="56"/>
      <c r="AA5" s="56"/>
      <c r="AB5" s="56"/>
      <c r="AF5" s="56"/>
      <c r="AG5" s="56"/>
      <c r="AH5" s="56"/>
      <c r="AL5" s="56"/>
      <c r="AM5" s="56"/>
      <c r="AN5" s="56"/>
      <c r="AO5" s="21"/>
      <c r="AP5" s="21"/>
      <c r="AQ5" s="21"/>
      <c r="AR5" s="56"/>
      <c r="AS5" s="56"/>
      <c r="AT5" s="56"/>
      <c r="AU5" s="21"/>
      <c r="AX5" s="56"/>
      <c r="AY5" s="56"/>
      <c r="AZ5" s="56"/>
      <c r="BA5" s="21"/>
      <c r="BD5" s="56"/>
      <c r="BE5" s="56"/>
      <c r="BF5" s="56"/>
      <c r="BG5" s="21"/>
      <c r="BJ5" s="64"/>
    </row>
    <row r="6" spans="1:62" ht="30">
      <c r="A6" s="11" t="s">
        <v>51</v>
      </c>
      <c r="B6" s="57">
        <v>5</v>
      </c>
      <c r="C6" s="57"/>
      <c r="D6" s="57"/>
      <c r="E6" s="60">
        <v>6</v>
      </c>
      <c r="F6" s="60"/>
      <c r="G6" s="60"/>
      <c r="H6" s="57">
        <v>2</v>
      </c>
      <c r="I6" s="57"/>
      <c r="J6" s="57"/>
      <c r="K6" s="60">
        <v>7</v>
      </c>
      <c r="L6" s="21"/>
      <c r="M6" s="21"/>
      <c r="N6" s="56"/>
      <c r="O6" s="56"/>
      <c r="P6" s="56"/>
      <c r="T6" s="56"/>
      <c r="U6" s="56"/>
      <c r="V6" s="56"/>
      <c r="Z6" s="56"/>
      <c r="AA6" s="56"/>
      <c r="AB6" s="56"/>
      <c r="AF6" s="56"/>
      <c r="AG6" s="56"/>
      <c r="AH6" s="56"/>
      <c r="AL6" s="56"/>
      <c r="AM6" s="56"/>
      <c r="AN6" s="56"/>
      <c r="AO6" s="21"/>
      <c r="AP6" s="21"/>
      <c r="AQ6" s="21"/>
      <c r="AR6" s="56"/>
      <c r="AS6" s="56"/>
      <c r="AT6" s="56"/>
      <c r="AU6" s="21"/>
      <c r="AX6" s="56"/>
      <c r="AY6" s="56"/>
      <c r="AZ6" s="56"/>
      <c r="BA6" s="21"/>
      <c r="BD6" s="56"/>
      <c r="BE6" s="56"/>
      <c r="BF6" s="56"/>
      <c r="BG6" s="21"/>
      <c r="BJ6" s="64"/>
    </row>
    <row r="7" spans="1:62">
      <c r="A7" s="11" t="s">
        <v>52</v>
      </c>
      <c r="B7" s="56">
        <f>C20/B6/B5</f>
        <v>2.3600000000000003</v>
      </c>
      <c r="C7" s="56"/>
      <c r="D7" s="56"/>
      <c r="E7" s="21">
        <f>F20/E6/E5</f>
        <v>2.166666666666667</v>
      </c>
      <c r="F7" s="21"/>
      <c r="G7" s="21"/>
      <c r="H7" s="56">
        <f>I20/H6/H5</f>
        <v>3.2</v>
      </c>
      <c r="I7" s="56"/>
      <c r="J7" s="56"/>
      <c r="K7" s="21">
        <f>L20/K6/K5</f>
        <v>2</v>
      </c>
      <c r="L7" s="21"/>
      <c r="M7" s="21"/>
      <c r="N7" s="56"/>
      <c r="O7" s="56"/>
      <c r="P7" s="56"/>
      <c r="T7" s="56"/>
      <c r="U7" s="56"/>
      <c r="V7" s="56"/>
      <c r="Z7" s="56"/>
      <c r="AA7" s="56"/>
      <c r="AB7" s="56"/>
      <c r="AF7" s="56"/>
      <c r="AG7" s="56"/>
      <c r="AH7" s="56"/>
      <c r="AL7" s="56"/>
      <c r="AM7" s="56"/>
      <c r="AN7" s="56"/>
      <c r="AO7" s="21"/>
      <c r="AP7" s="21"/>
      <c r="AQ7" s="21"/>
      <c r="AR7" s="56"/>
      <c r="AS7" s="56"/>
      <c r="AT7" s="56"/>
      <c r="AU7" s="21"/>
      <c r="AX7" s="56"/>
      <c r="AY7" s="56"/>
      <c r="AZ7" s="56"/>
      <c r="BA7" s="21"/>
      <c r="BD7" s="56"/>
      <c r="BE7" s="56"/>
      <c r="BF7" s="56"/>
      <c r="BG7" s="21"/>
      <c r="BJ7" s="64"/>
    </row>
    <row r="8" spans="1:62">
      <c r="B8" s="58" t="s">
        <v>41</v>
      </c>
      <c r="C8" s="58" t="s">
        <v>42</v>
      </c>
      <c r="D8" s="56"/>
      <c r="E8" s="61" t="s">
        <v>41</v>
      </c>
      <c r="F8" s="61" t="s">
        <v>42</v>
      </c>
      <c r="G8" s="21"/>
      <c r="H8" s="58" t="s">
        <v>41</v>
      </c>
      <c r="I8" s="58" t="s">
        <v>42</v>
      </c>
      <c r="J8" s="56"/>
      <c r="K8" s="61" t="s">
        <v>41</v>
      </c>
      <c r="L8" s="61" t="s">
        <v>42</v>
      </c>
      <c r="M8" s="61"/>
      <c r="N8" s="58" t="s">
        <v>41</v>
      </c>
      <c r="O8" s="58" t="s">
        <v>42</v>
      </c>
      <c r="P8" s="56"/>
      <c r="Q8" s="10" t="s">
        <v>41</v>
      </c>
      <c r="R8" s="10" t="s">
        <v>42</v>
      </c>
      <c r="T8" s="58" t="s">
        <v>41</v>
      </c>
      <c r="U8" s="58" t="s">
        <v>42</v>
      </c>
      <c r="V8" s="56"/>
      <c r="W8" s="10" t="s">
        <v>41</v>
      </c>
      <c r="X8" s="10" t="s">
        <v>42</v>
      </c>
      <c r="Y8" s="10"/>
      <c r="Z8" s="58" t="s">
        <v>41</v>
      </c>
      <c r="AA8" s="58" t="s">
        <v>42</v>
      </c>
      <c r="AB8" s="56"/>
      <c r="AC8" s="10" t="s">
        <v>41</v>
      </c>
      <c r="AD8" s="10" t="s">
        <v>42</v>
      </c>
      <c r="AF8" s="58" t="s">
        <v>41</v>
      </c>
      <c r="AG8" s="58" t="s">
        <v>42</v>
      </c>
      <c r="AH8" s="56"/>
      <c r="AI8" s="10" t="s">
        <v>41</v>
      </c>
      <c r="AJ8" s="10" t="s">
        <v>42</v>
      </c>
      <c r="AK8" s="10"/>
      <c r="AL8" s="58" t="s">
        <v>41</v>
      </c>
      <c r="AM8" s="58" t="s">
        <v>42</v>
      </c>
      <c r="AN8" s="56"/>
      <c r="AO8" s="61" t="s">
        <v>41</v>
      </c>
      <c r="AP8" s="61" t="s">
        <v>42</v>
      </c>
      <c r="AQ8" s="21"/>
      <c r="AR8" s="58" t="s">
        <v>41</v>
      </c>
      <c r="AS8" s="58" t="s">
        <v>42</v>
      </c>
      <c r="AT8" s="56"/>
      <c r="AU8" s="61" t="s">
        <v>41</v>
      </c>
      <c r="AV8" s="10" t="s">
        <v>42</v>
      </c>
      <c r="AX8" s="58" t="s">
        <v>41</v>
      </c>
      <c r="AY8" s="58" t="s">
        <v>42</v>
      </c>
      <c r="AZ8" s="56"/>
      <c r="BA8" s="61" t="s">
        <v>41</v>
      </c>
      <c r="BB8" s="10" t="s">
        <v>42</v>
      </c>
      <c r="BD8" s="58" t="s">
        <v>41</v>
      </c>
      <c r="BE8" s="58" t="s">
        <v>42</v>
      </c>
      <c r="BF8" s="56"/>
      <c r="BG8" s="61" t="s">
        <v>41</v>
      </c>
      <c r="BH8" s="10" t="s">
        <v>42</v>
      </c>
      <c r="BJ8" s="65" t="s">
        <v>53</v>
      </c>
    </row>
    <row r="9" spans="1:62">
      <c r="B9" s="56" t="s">
        <v>43</v>
      </c>
      <c r="C9" s="57">
        <v>15</v>
      </c>
      <c r="D9" s="56"/>
      <c r="E9" s="21" t="s">
        <v>43</v>
      </c>
      <c r="F9" s="60">
        <v>20</v>
      </c>
      <c r="G9" s="21"/>
      <c r="H9" s="56" t="s">
        <v>43</v>
      </c>
      <c r="I9" s="62">
        <v>5</v>
      </c>
      <c r="J9" s="56"/>
      <c r="K9" s="21" t="s">
        <v>43</v>
      </c>
      <c r="L9" s="60">
        <v>20</v>
      </c>
      <c r="M9" s="60"/>
      <c r="N9" s="56" t="s">
        <v>43</v>
      </c>
      <c r="O9" s="57">
        <v>15</v>
      </c>
      <c r="P9" s="56"/>
      <c r="Q9" t="s">
        <v>43</v>
      </c>
      <c r="R9" s="52">
        <v>0</v>
      </c>
      <c r="T9" s="56" t="s">
        <v>43</v>
      </c>
      <c r="U9" s="52">
        <v>0</v>
      </c>
      <c r="V9" s="56"/>
      <c r="W9" t="s">
        <v>43</v>
      </c>
      <c r="X9" s="52">
        <v>0</v>
      </c>
      <c r="Y9" s="52"/>
      <c r="Z9" s="56" t="s">
        <v>43</v>
      </c>
      <c r="AA9" s="52">
        <v>0</v>
      </c>
      <c r="AB9" s="56"/>
      <c r="AC9" t="s">
        <v>43</v>
      </c>
      <c r="AD9" s="52">
        <v>0</v>
      </c>
      <c r="AF9" s="56" t="s">
        <v>43</v>
      </c>
      <c r="AG9" s="52">
        <v>0</v>
      </c>
      <c r="AH9" s="56"/>
      <c r="AI9" t="s">
        <v>43</v>
      </c>
      <c r="AJ9" s="52">
        <v>0</v>
      </c>
      <c r="AK9" s="52"/>
      <c r="AL9" s="56" t="s">
        <v>43</v>
      </c>
      <c r="AM9" s="52">
        <v>0</v>
      </c>
      <c r="AN9" s="56"/>
      <c r="AO9" s="21" t="s">
        <v>43</v>
      </c>
      <c r="AP9" s="52">
        <v>0</v>
      </c>
      <c r="AQ9" s="21"/>
      <c r="AR9" s="56" t="s">
        <v>43</v>
      </c>
      <c r="AS9" s="52">
        <v>0</v>
      </c>
      <c r="AT9" s="56"/>
      <c r="AU9" s="21" t="s">
        <v>43</v>
      </c>
      <c r="AV9" s="52">
        <v>0</v>
      </c>
      <c r="AX9" s="56" t="s">
        <v>43</v>
      </c>
      <c r="AY9" s="52">
        <v>0</v>
      </c>
      <c r="AZ9" s="56"/>
      <c r="BA9" s="21" t="s">
        <v>43</v>
      </c>
      <c r="BB9" s="52">
        <v>0</v>
      </c>
      <c r="BD9" s="56" t="s">
        <v>43</v>
      </c>
      <c r="BE9" s="52">
        <v>0</v>
      </c>
      <c r="BF9" s="56"/>
      <c r="BG9" s="21" t="s">
        <v>43</v>
      </c>
      <c r="BH9" s="52">
        <v>0</v>
      </c>
      <c r="BJ9" s="66">
        <f>SUM(C9:BI9)</f>
        <v>75</v>
      </c>
    </row>
    <row r="10" spans="1:62">
      <c r="B10" s="56" t="s">
        <v>44</v>
      </c>
      <c r="C10" s="57">
        <v>8</v>
      </c>
      <c r="D10" s="56"/>
      <c r="E10" s="21" t="s">
        <v>44</v>
      </c>
      <c r="F10" s="60">
        <v>8</v>
      </c>
      <c r="G10" s="21"/>
      <c r="H10" s="56" t="s">
        <v>44</v>
      </c>
      <c r="I10" s="62">
        <v>8</v>
      </c>
      <c r="J10" s="56"/>
      <c r="K10" s="21" t="s">
        <v>44</v>
      </c>
      <c r="L10" s="60">
        <v>10</v>
      </c>
      <c r="M10" s="60"/>
      <c r="N10" s="56" t="s">
        <v>44</v>
      </c>
      <c r="O10" s="57">
        <v>8</v>
      </c>
      <c r="P10" s="56"/>
      <c r="Q10" t="s">
        <v>44</v>
      </c>
      <c r="R10" s="52">
        <v>0</v>
      </c>
      <c r="T10" s="56" t="s">
        <v>44</v>
      </c>
      <c r="U10" s="52">
        <v>0</v>
      </c>
      <c r="V10" s="56"/>
      <c r="W10" t="s">
        <v>44</v>
      </c>
      <c r="X10" s="52">
        <v>0</v>
      </c>
      <c r="Y10" s="52"/>
      <c r="Z10" s="56" t="s">
        <v>44</v>
      </c>
      <c r="AA10" s="52">
        <v>0</v>
      </c>
      <c r="AB10" s="56"/>
      <c r="AC10" t="s">
        <v>44</v>
      </c>
      <c r="AD10" s="52">
        <v>0</v>
      </c>
      <c r="AF10" s="56" t="s">
        <v>44</v>
      </c>
      <c r="AG10" s="52">
        <v>0</v>
      </c>
      <c r="AH10" s="56"/>
      <c r="AI10" t="s">
        <v>44</v>
      </c>
      <c r="AJ10" s="52">
        <v>0</v>
      </c>
      <c r="AK10" s="52"/>
      <c r="AL10" s="56" t="s">
        <v>44</v>
      </c>
      <c r="AM10" s="52">
        <v>0</v>
      </c>
      <c r="AN10" s="56"/>
      <c r="AO10" s="21" t="s">
        <v>44</v>
      </c>
      <c r="AP10" s="52">
        <v>0</v>
      </c>
      <c r="AQ10" s="21"/>
      <c r="AR10" s="56" t="s">
        <v>44</v>
      </c>
      <c r="AS10" s="52">
        <v>0</v>
      </c>
      <c r="AT10" s="56"/>
      <c r="AU10" s="21" t="s">
        <v>44</v>
      </c>
      <c r="AV10" s="52">
        <v>0</v>
      </c>
      <c r="AX10" s="56" t="s">
        <v>44</v>
      </c>
      <c r="AY10" s="52">
        <v>0</v>
      </c>
      <c r="AZ10" s="56"/>
      <c r="BA10" s="21" t="s">
        <v>44</v>
      </c>
      <c r="BB10" s="52">
        <v>0</v>
      </c>
      <c r="BD10" s="56" t="s">
        <v>44</v>
      </c>
      <c r="BE10" s="52">
        <v>0</v>
      </c>
      <c r="BF10" s="56"/>
      <c r="BG10" s="21" t="s">
        <v>44</v>
      </c>
      <c r="BH10" s="52">
        <v>0</v>
      </c>
      <c r="BJ10" s="66">
        <f t="shared" ref="BJ10:BJ20" si="0">SUM(C10:BI10)</f>
        <v>42</v>
      </c>
    </row>
    <row r="11" spans="1:62">
      <c r="B11" s="56" t="s">
        <v>45</v>
      </c>
      <c r="C11" s="57">
        <v>2</v>
      </c>
      <c r="D11" s="56"/>
      <c r="E11" s="21" t="s">
        <v>45</v>
      </c>
      <c r="F11" s="60">
        <v>1</v>
      </c>
      <c r="G11" s="21"/>
      <c r="H11" s="56" t="s">
        <v>45</v>
      </c>
      <c r="I11" s="62">
        <v>2</v>
      </c>
      <c r="J11" s="56"/>
      <c r="K11" s="21" t="s">
        <v>45</v>
      </c>
      <c r="L11" s="60">
        <v>3</v>
      </c>
      <c r="M11" s="60"/>
      <c r="N11" s="56" t="s">
        <v>45</v>
      </c>
      <c r="O11" s="57">
        <v>2</v>
      </c>
      <c r="P11" s="56"/>
      <c r="Q11" t="s">
        <v>45</v>
      </c>
      <c r="R11" s="52">
        <v>0</v>
      </c>
      <c r="T11" s="56" t="s">
        <v>45</v>
      </c>
      <c r="U11" s="52">
        <v>0</v>
      </c>
      <c r="V11" s="56"/>
      <c r="W11" t="s">
        <v>45</v>
      </c>
      <c r="X11" s="52">
        <v>0</v>
      </c>
      <c r="Y11" s="52"/>
      <c r="Z11" s="56" t="s">
        <v>45</v>
      </c>
      <c r="AA11" s="52">
        <v>0</v>
      </c>
      <c r="AB11" s="56"/>
      <c r="AC11" t="s">
        <v>45</v>
      </c>
      <c r="AD11" s="52">
        <v>0</v>
      </c>
      <c r="AF11" s="56" t="s">
        <v>45</v>
      </c>
      <c r="AG11" s="52">
        <v>0</v>
      </c>
      <c r="AH11" s="56"/>
      <c r="AI11" t="s">
        <v>45</v>
      </c>
      <c r="AJ11" s="52">
        <v>0</v>
      </c>
      <c r="AK11" s="52"/>
      <c r="AL11" s="56" t="s">
        <v>45</v>
      </c>
      <c r="AM11" s="52">
        <v>0</v>
      </c>
      <c r="AN11" s="56"/>
      <c r="AO11" s="21" t="s">
        <v>45</v>
      </c>
      <c r="AP11" s="52">
        <v>0</v>
      </c>
      <c r="AQ11" s="21"/>
      <c r="AR11" s="56" t="s">
        <v>45</v>
      </c>
      <c r="AS11" s="52">
        <v>0</v>
      </c>
      <c r="AT11" s="56"/>
      <c r="AU11" s="21" t="s">
        <v>45</v>
      </c>
      <c r="AV11" s="52">
        <v>0</v>
      </c>
      <c r="AX11" s="56" t="s">
        <v>45</v>
      </c>
      <c r="AY11" s="52">
        <v>0</v>
      </c>
      <c r="AZ11" s="56"/>
      <c r="BA11" s="21" t="s">
        <v>45</v>
      </c>
      <c r="BB11" s="52">
        <v>0</v>
      </c>
      <c r="BD11" s="56" t="s">
        <v>45</v>
      </c>
      <c r="BE11" s="52">
        <v>0</v>
      </c>
      <c r="BF11" s="56"/>
      <c r="BG11" s="21" t="s">
        <v>45</v>
      </c>
      <c r="BH11" s="52">
        <v>0</v>
      </c>
      <c r="BJ11" s="66">
        <f t="shared" si="0"/>
        <v>10</v>
      </c>
    </row>
    <row r="12" spans="1:62">
      <c r="B12" s="56" t="s">
        <v>56</v>
      </c>
      <c r="C12" s="57">
        <v>3</v>
      </c>
      <c r="D12" s="56"/>
      <c r="E12" s="21" t="s">
        <v>46</v>
      </c>
      <c r="F12" s="60">
        <v>5</v>
      </c>
      <c r="G12" s="21"/>
      <c r="H12" s="56" t="s">
        <v>46</v>
      </c>
      <c r="I12" s="62">
        <v>5</v>
      </c>
      <c r="J12" s="56"/>
      <c r="K12" s="21" t="s">
        <v>46</v>
      </c>
      <c r="L12" s="60">
        <v>5</v>
      </c>
      <c r="M12" s="60"/>
      <c r="N12" s="56" t="s">
        <v>56</v>
      </c>
      <c r="O12" s="57">
        <v>3</v>
      </c>
      <c r="P12" s="56"/>
      <c r="Q12" t="s">
        <v>46</v>
      </c>
      <c r="R12" s="52">
        <v>0</v>
      </c>
      <c r="T12" s="56" t="s">
        <v>46</v>
      </c>
      <c r="U12" s="52">
        <v>0</v>
      </c>
      <c r="V12" s="56"/>
      <c r="W12" t="s">
        <v>46</v>
      </c>
      <c r="X12" s="52">
        <v>0</v>
      </c>
      <c r="Y12" s="52"/>
      <c r="Z12" s="56" t="s">
        <v>56</v>
      </c>
      <c r="AA12" s="52">
        <v>0</v>
      </c>
      <c r="AB12" s="56"/>
      <c r="AC12" t="s">
        <v>46</v>
      </c>
      <c r="AD12" s="52">
        <v>0</v>
      </c>
      <c r="AF12" s="56" t="s">
        <v>46</v>
      </c>
      <c r="AG12" s="52">
        <v>0</v>
      </c>
      <c r="AH12" s="56"/>
      <c r="AI12" t="s">
        <v>46</v>
      </c>
      <c r="AJ12" s="52">
        <v>0</v>
      </c>
      <c r="AK12" s="52"/>
      <c r="AL12" s="56" t="s">
        <v>56</v>
      </c>
      <c r="AM12" s="52">
        <v>0</v>
      </c>
      <c r="AN12" s="56"/>
      <c r="AO12" s="21" t="s">
        <v>46</v>
      </c>
      <c r="AP12" s="52">
        <v>0</v>
      </c>
      <c r="AQ12" s="21"/>
      <c r="AR12" s="56" t="s">
        <v>46</v>
      </c>
      <c r="AS12" s="52">
        <v>0</v>
      </c>
      <c r="AT12" s="56"/>
      <c r="AU12" s="21" t="s">
        <v>46</v>
      </c>
      <c r="AV12" s="52">
        <v>0</v>
      </c>
      <c r="AX12" s="56" t="s">
        <v>46</v>
      </c>
      <c r="AY12" s="52">
        <v>0</v>
      </c>
      <c r="AZ12" s="56"/>
      <c r="BA12" s="21" t="s">
        <v>46</v>
      </c>
      <c r="BB12" s="52">
        <v>0</v>
      </c>
      <c r="BD12" s="56" t="s">
        <v>46</v>
      </c>
      <c r="BE12" s="52">
        <v>0</v>
      </c>
      <c r="BF12" s="56"/>
      <c r="BG12" s="21" t="s">
        <v>46</v>
      </c>
      <c r="BH12" s="52">
        <v>0</v>
      </c>
      <c r="BJ12" s="66">
        <f t="shared" si="0"/>
        <v>21</v>
      </c>
    </row>
    <row r="13" spans="1:62">
      <c r="B13" s="56" t="s">
        <v>47</v>
      </c>
      <c r="C13" s="57">
        <v>20</v>
      </c>
      <c r="D13" s="56"/>
      <c r="E13" s="21" t="s">
        <v>47</v>
      </c>
      <c r="F13" s="60">
        <v>10</v>
      </c>
      <c r="G13" s="21"/>
      <c r="H13" s="56" t="s">
        <v>47</v>
      </c>
      <c r="I13" s="62">
        <v>5</v>
      </c>
      <c r="J13" s="56"/>
      <c r="K13" s="21" t="s">
        <v>47</v>
      </c>
      <c r="L13" s="60">
        <v>15</v>
      </c>
      <c r="M13" s="60"/>
      <c r="N13" s="56" t="s">
        <v>47</v>
      </c>
      <c r="O13" s="57">
        <v>20</v>
      </c>
      <c r="P13" s="56"/>
      <c r="Q13" t="s">
        <v>47</v>
      </c>
      <c r="R13" s="52">
        <v>0</v>
      </c>
      <c r="T13" s="56" t="s">
        <v>47</v>
      </c>
      <c r="U13" s="52">
        <v>0</v>
      </c>
      <c r="V13" s="56"/>
      <c r="W13" t="s">
        <v>47</v>
      </c>
      <c r="X13" s="52">
        <v>0</v>
      </c>
      <c r="Y13" s="52"/>
      <c r="Z13" s="56" t="s">
        <v>47</v>
      </c>
      <c r="AA13" s="52">
        <v>0</v>
      </c>
      <c r="AB13" s="56"/>
      <c r="AC13" t="s">
        <v>47</v>
      </c>
      <c r="AD13" s="52">
        <v>0</v>
      </c>
      <c r="AF13" s="56" t="s">
        <v>47</v>
      </c>
      <c r="AG13" s="52">
        <v>0</v>
      </c>
      <c r="AH13" s="56"/>
      <c r="AI13" t="s">
        <v>47</v>
      </c>
      <c r="AJ13" s="52">
        <v>0</v>
      </c>
      <c r="AK13" s="52"/>
      <c r="AL13" s="56" t="s">
        <v>47</v>
      </c>
      <c r="AM13" s="52">
        <v>0</v>
      </c>
      <c r="AN13" s="56"/>
      <c r="AO13" s="21" t="s">
        <v>47</v>
      </c>
      <c r="AP13" s="52">
        <v>0</v>
      </c>
      <c r="AQ13" s="21"/>
      <c r="AR13" s="56" t="s">
        <v>47</v>
      </c>
      <c r="AS13" s="52">
        <v>0</v>
      </c>
      <c r="AT13" s="56"/>
      <c r="AU13" s="21" t="s">
        <v>47</v>
      </c>
      <c r="AV13" s="52">
        <v>0</v>
      </c>
      <c r="AX13" s="56" t="s">
        <v>47</v>
      </c>
      <c r="AY13" s="52">
        <v>0</v>
      </c>
      <c r="AZ13" s="56"/>
      <c r="BA13" s="21" t="s">
        <v>47</v>
      </c>
      <c r="BB13" s="52">
        <v>0</v>
      </c>
      <c r="BD13" s="56" t="s">
        <v>47</v>
      </c>
      <c r="BE13" s="52">
        <v>0</v>
      </c>
      <c r="BF13" s="56"/>
      <c r="BG13" s="21" t="s">
        <v>47</v>
      </c>
      <c r="BH13" s="52">
        <v>0</v>
      </c>
      <c r="BJ13" s="66">
        <f t="shared" si="0"/>
        <v>70</v>
      </c>
    </row>
    <row r="14" spans="1:62">
      <c r="B14" s="56" t="s">
        <v>48</v>
      </c>
      <c r="C14" s="57">
        <v>5</v>
      </c>
      <c r="D14" s="56"/>
      <c r="E14" s="21" t="s">
        <v>48</v>
      </c>
      <c r="F14" s="60">
        <v>3</v>
      </c>
      <c r="G14" s="21"/>
      <c r="H14" s="56" t="s">
        <v>48</v>
      </c>
      <c r="I14" s="62">
        <v>3</v>
      </c>
      <c r="J14" s="56"/>
      <c r="K14" s="21" t="s">
        <v>48</v>
      </c>
      <c r="L14" s="60">
        <v>5</v>
      </c>
      <c r="M14" s="60"/>
      <c r="N14" s="56" t="s">
        <v>48</v>
      </c>
      <c r="O14" s="57">
        <v>5</v>
      </c>
      <c r="P14" s="56"/>
      <c r="Q14" t="s">
        <v>48</v>
      </c>
      <c r="R14" s="52">
        <v>0</v>
      </c>
      <c r="T14" s="56" t="s">
        <v>48</v>
      </c>
      <c r="U14" s="52">
        <v>0</v>
      </c>
      <c r="V14" s="56"/>
      <c r="W14" t="s">
        <v>48</v>
      </c>
      <c r="X14" s="52">
        <v>0</v>
      </c>
      <c r="Y14" s="52"/>
      <c r="Z14" s="56" t="s">
        <v>48</v>
      </c>
      <c r="AA14" s="52">
        <v>0</v>
      </c>
      <c r="AB14" s="56"/>
      <c r="AC14" t="s">
        <v>48</v>
      </c>
      <c r="AD14" s="52">
        <v>0</v>
      </c>
      <c r="AF14" s="56" t="s">
        <v>48</v>
      </c>
      <c r="AG14" s="52">
        <v>0</v>
      </c>
      <c r="AH14" s="56"/>
      <c r="AI14" t="s">
        <v>48</v>
      </c>
      <c r="AJ14" s="52">
        <v>0</v>
      </c>
      <c r="AK14" s="52"/>
      <c r="AL14" s="56" t="s">
        <v>48</v>
      </c>
      <c r="AM14" s="52">
        <v>0</v>
      </c>
      <c r="AN14" s="56"/>
      <c r="AO14" s="21" t="s">
        <v>48</v>
      </c>
      <c r="AP14" s="52">
        <v>0</v>
      </c>
      <c r="AQ14" s="21"/>
      <c r="AR14" s="56" t="s">
        <v>48</v>
      </c>
      <c r="AS14" s="52">
        <v>0</v>
      </c>
      <c r="AT14" s="56"/>
      <c r="AU14" s="21" t="s">
        <v>48</v>
      </c>
      <c r="AV14" s="52">
        <v>0</v>
      </c>
      <c r="AX14" s="56" t="s">
        <v>48</v>
      </c>
      <c r="AY14" s="52">
        <v>0</v>
      </c>
      <c r="AZ14" s="56"/>
      <c r="BA14" s="21" t="s">
        <v>48</v>
      </c>
      <c r="BB14" s="52">
        <v>0</v>
      </c>
      <c r="BD14" s="56" t="s">
        <v>48</v>
      </c>
      <c r="BE14" s="52">
        <v>0</v>
      </c>
      <c r="BF14" s="56"/>
      <c r="BG14" s="21" t="s">
        <v>48</v>
      </c>
      <c r="BH14" s="52">
        <v>0</v>
      </c>
      <c r="BJ14" s="66">
        <f t="shared" si="0"/>
        <v>21</v>
      </c>
    </row>
    <row r="15" spans="1:62">
      <c r="B15" s="56" t="s">
        <v>55</v>
      </c>
      <c r="C15" s="57">
        <v>3</v>
      </c>
      <c r="D15" s="56"/>
      <c r="E15" s="21" t="s">
        <v>55</v>
      </c>
      <c r="F15" s="60">
        <v>8</v>
      </c>
      <c r="G15" s="21"/>
      <c r="H15" s="56" t="s">
        <v>55</v>
      </c>
      <c r="I15" s="62">
        <v>2</v>
      </c>
      <c r="J15" s="56"/>
      <c r="K15" s="21" t="s">
        <v>55</v>
      </c>
      <c r="L15" s="60">
        <v>7</v>
      </c>
      <c r="M15" s="60"/>
      <c r="N15" s="56" t="s">
        <v>55</v>
      </c>
      <c r="O15" s="57">
        <v>3</v>
      </c>
      <c r="P15" s="56"/>
      <c r="Q15" t="s">
        <v>55</v>
      </c>
      <c r="R15" s="52">
        <v>0</v>
      </c>
      <c r="T15" s="56" t="s">
        <v>55</v>
      </c>
      <c r="U15" s="52">
        <v>0</v>
      </c>
      <c r="V15" s="56"/>
      <c r="W15" t="s">
        <v>55</v>
      </c>
      <c r="X15" s="52">
        <v>0</v>
      </c>
      <c r="Y15" s="52"/>
      <c r="Z15" s="56" t="s">
        <v>55</v>
      </c>
      <c r="AA15" s="52">
        <v>0</v>
      </c>
      <c r="AB15" s="56"/>
      <c r="AC15" t="s">
        <v>55</v>
      </c>
      <c r="AD15" s="52">
        <v>0</v>
      </c>
      <c r="AF15" s="56" t="s">
        <v>55</v>
      </c>
      <c r="AG15" s="52">
        <v>0</v>
      </c>
      <c r="AH15" s="56"/>
      <c r="AI15" t="s">
        <v>55</v>
      </c>
      <c r="AJ15" s="52">
        <v>0</v>
      </c>
      <c r="AK15" s="52"/>
      <c r="AL15" s="56" t="s">
        <v>55</v>
      </c>
      <c r="AM15" s="52">
        <v>0</v>
      </c>
      <c r="AN15" s="56"/>
      <c r="AO15" s="21" t="s">
        <v>55</v>
      </c>
      <c r="AP15" s="52">
        <v>0</v>
      </c>
      <c r="AQ15" s="21"/>
      <c r="AR15" s="56" t="s">
        <v>55</v>
      </c>
      <c r="AS15" s="52">
        <v>0</v>
      </c>
      <c r="AT15" s="56"/>
      <c r="AU15" s="21" t="s">
        <v>55</v>
      </c>
      <c r="AV15" s="52">
        <v>0</v>
      </c>
      <c r="AX15" s="56" t="s">
        <v>55</v>
      </c>
      <c r="AY15" s="52">
        <v>0</v>
      </c>
      <c r="AZ15" s="56"/>
      <c r="BA15" s="21" t="s">
        <v>55</v>
      </c>
      <c r="BB15" s="52">
        <v>0</v>
      </c>
      <c r="BD15" s="56" t="s">
        <v>55</v>
      </c>
      <c r="BE15" s="52">
        <v>0</v>
      </c>
      <c r="BF15" s="56"/>
      <c r="BG15" s="21" t="s">
        <v>55</v>
      </c>
      <c r="BH15" s="52">
        <v>0</v>
      </c>
      <c r="BJ15" s="66">
        <f t="shared" si="0"/>
        <v>23</v>
      </c>
    </row>
    <row r="16" spans="1:62">
      <c r="B16" s="56" t="s">
        <v>57</v>
      </c>
      <c r="C16" s="57">
        <v>3</v>
      </c>
      <c r="D16" s="56"/>
      <c r="E16" s="21" t="s">
        <v>57</v>
      </c>
      <c r="F16" s="60">
        <v>10</v>
      </c>
      <c r="G16" s="21"/>
      <c r="H16" s="56" t="s">
        <v>57</v>
      </c>
      <c r="I16" s="62">
        <v>2</v>
      </c>
      <c r="J16" s="56"/>
      <c r="K16" s="21" t="s">
        <v>57</v>
      </c>
      <c r="L16" s="60">
        <v>5</v>
      </c>
      <c r="M16" s="60"/>
      <c r="N16" s="56" t="s">
        <v>57</v>
      </c>
      <c r="O16" s="57">
        <v>3</v>
      </c>
      <c r="P16" s="56"/>
      <c r="Q16" t="s">
        <v>57</v>
      </c>
      <c r="R16" s="52">
        <v>0</v>
      </c>
      <c r="T16" s="56" t="s">
        <v>57</v>
      </c>
      <c r="U16" s="52">
        <v>0</v>
      </c>
      <c r="V16" s="56"/>
      <c r="W16" t="s">
        <v>57</v>
      </c>
      <c r="X16" s="52">
        <v>0</v>
      </c>
      <c r="Y16" s="52"/>
      <c r="Z16" s="56" t="s">
        <v>57</v>
      </c>
      <c r="AA16" s="52">
        <v>0</v>
      </c>
      <c r="AB16" s="56"/>
      <c r="AC16" t="s">
        <v>57</v>
      </c>
      <c r="AD16" s="52">
        <v>0</v>
      </c>
      <c r="AF16" s="56" t="s">
        <v>57</v>
      </c>
      <c r="AG16" s="52">
        <v>0</v>
      </c>
      <c r="AH16" s="56"/>
      <c r="AI16" t="s">
        <v>57</v>
      </c>
      <c r="AJ16" s="52">
        <v>0</v>
      </c>
      <c r="AK16" s="52"/>
      <c r="AL16" s="56" t="s">
        <v>57</v>
      </c>
      <c r="AM16" s="52">
        <v>0</v>
      </c>
      <c r="AN16" s="56"/>
      <c r="AO16" s="21" t="s">
        <v>57</v>
      </c>
      <c r="AP16" s="52">
        <v>0</v>
      </c>
      <c r="AQ16" s="21"/>
      <c r="AR16" s="56" t="s">
        <v>57</v>
      </c>
      <c r="AS16" s="52">
        <v>0</v>
      </c>
      <c r="AT16" s="56"/>
      <c r="AU16" s="21" t="s">
        <v>57</v>
      </c>
      <c r="AV16" s="52">
        <v>0</v>
      </c>
      <c r="AX16" s="56" t="s">
        <v>57</v>
      </c>
      <c r="AY16" s="52">
        <v>0</v>
      </c>
      <c r="AZ16" s="56"/>
      <c r="BA16" s="21" t="s">
        <v>57</v>
      </c>
      <c r="BB16" s="52">
        <v>0</v>
      </c>
      <c r="BD16" s="56" t="s">
        <v>57</v>
      </c>
      <c r="BE16" s="52">
        <v>0</v>
      </c>
      <c r="BF16" s="56"/>
      <c r="BG16" s="21" t="s">
        <v>57</v>
      </c>
      <c r="BH16" s="52">
        <v>0</v>
      </c>
      <c r="BJ16" s="66">
        <f t="shared" si="0"/>
        <v>23</v>
      </c>
    </row>
    <row r="17" spans="1:62">
      <c r="B17" s="56"/>
      <c r="C17" s="56"/>
      <c r="D17" s="56"/>
      <c r="E17" s="21"/>
      <c r="F17" s="21"/>
      <c r="G17" s="21"/>
      <c r="H17" s="56"/>
      <c r="I17" s="56"/>
      <c r="J17" s="56"/>
      <c r="K17" s="21"/>
      <c r="L17" s="21"/>
      <c r="M17" s="21"/>
      <c r="N17" s="56"/>
      <c r="O17" s="56"/>
      <c r="P17" s="56"/>
      <c r="T17" s="56"/>
      <c r="U17" s="56"/>
      <c r="V17" s="56"/>
      <c r="Z17" s="56"/>
      <c r="AA17" s="56"/>
      <c r="AB17" s="56"/>
      <c r="AF17" s="56"/>
      <c r="AG17" s="56"/>
      <c r="AH17" s="56"/>
      <c r="AL17" s="56"/>
      <c r="AM17" s="56"/>
      <c r="AN17" s="56"/>
      <c r="AO17" s="21"/>
      <c r="AP17" s="21"/>
      <c r="AQ17" s="21"/>
      <c r="AR17" s="56"/>
      <c r="AS17" s="56"/>
      <c r="AT17" s="56"/>
      <c r="AU17" s="21"/>
      <c r="AX17" s="56"/>
      <c r="AY17" s="56"/>
      <c r="AZ17" s="56"/>
      <c r="BA17" s="21"/>
      <c r="BD17" s="56"/>
      <c r="BE17" s="56"/>
      <c r="BF17" s="56"/>
      <c r="BG17" s="21"/>
      <c r="BJ17" s="66"/>
    </row>
    <row r="18" spans="1:62">
      <c r="B18" s="56"/>
      <c r="C18" s="56"/>
      <c r="D18" s="56"/>
      <c r="E18" s="21"/>
      <c r="F18" s="21"/>
      <c r="G18" s="21"/>
      <c r="H18" s="56"/>
      <c r="I18" s="56"/>
      <c r="J18" s="56"/>
      <c r="K18" s="21"/>
      <c r="L18" s="21"/>
      <c r="M18" s="21"/>
      <c r="N18" s="56"/>
      <c r="O18" s="56"/>
      <c r="P18" s="56"/>
      <c r="T18" s="56"/>
      <c r="U18" s="56"/>
      <c r="V18" s="56"/>
      <c r="Z18" s="56"/>
      <c r="AA18" s="56"/>
      <c r="AB18" s="56"/>
      <c r="AF18" s="56"/>
      <c r="AG18" s="56"/>
      <c r="AH18" s="56"/>
      <c r="AL18" s="56"/>
      <c r="AM18" s="56"/>
      <c r="AN18" s="56"/>
      <c r="AO18" s="21"/>
      <c r="AP18" s="21"/>
      <c r="AQ18" s="21"/>
      <c r="AR18" s="56"/>
      <c r="AS18" s="56"/>
      <c r="AT18" s="56"/>
      <c r="AU18" s="21"/>
      <c r="AX18" s="56"/>
      <c r="AY18" s="56"/>
      <c r="AZ18" s="56"/>
      <c r="BA18" s="21"/>
      <c r="BD18" s="56"/>
      <c r="BE18" s="56"/>
      <c r="BF18" s="56"/>
      <c r="BG18" s="21"/>
      <c r="BJ18" s="66"/>
    </row>
    <row r="19" spans="1:62">
      <c r="B19" s="56"/>
      <c r="C19" s="56"/>
      <c r="D19" s="56"/>
      <c r="E19" s="21"/>
      <c r="F19" s="21"/>
      <c r="G19" s="21"/>
      <c r="H19" s="56"/>
      <c r="I19" s="56"/>
      <c r="J19" s="56"/>
      <c r="K19" s="21"/>
      <c r="L19" s="21"/>
      <c r="M19" s="21"/>
      <c r="N19" s="56"/>
      <c r="O19" s="56"/>
      <c r="P19" s="56"/>
      <c r="T19" s="56"/>
      <c r="U19" s="56"/>
      <c r="V19" s="56"/>
      <c r="Z19" s="56"/>
      <c r="AA19" s="56"/>
      <c r="AB19" s="56"/>
      <c r="AF19" s="56"/>
      <c r="AG19" s="56"/>
      <c r="AH19" s="56"/>
      <c r="AL19" s="56"/>
      <c r="AM19" s="56"/>
      <c r="AN19" s="56"/>
      <c r="AO19" s="21"/>
      <c r="AP19" s="21"/>
      <c r="AQ19" s="21"/>
      <c r="AR19" s="56"/>
      <c r="AS19" s="56"/>
      <c r="AT19" s="56"/>
      <c r="AU19" s="21"/>
      <c r="AX19" s="56"/>
      <c r="AY19" s="56"/>
      <c r="AZ19" s="56"/>
      <c r="BA19" s="21"/>
      <c r="BD19" s="56"/>
      <c r="BE19" s="56"/>
      <c r="BF19" s="56"/>
      <c r="BG19" s="21"/>
      <c r="BJ19" s="66"/>
    </row>
    <row r="20" spans="1:62">
      <c r="B20" s="58" t="s">
        <v>53</v>
      </c>
      <c r="C20" s="58">
        <f>SUM(C9:C19)</f>
        <v>59</v>
      </c>
      <c r="D20" s="56"/>
      <c r="E20" s="21"/>
      <c r="F20" s="61">
        <f>SUM(F9:F16)</f>
        <v>65</v>
      </c>
      <c r="G20" s="21"/>
      <c r="H20" s="56"/>
      <c r="I20" s="58">
        <f>SUM(I9:I16)</f>
        <v>32</v>
      </c>
      <c r="J20" s="56"/>
      <c r="K20" s="21"/>
      <c r="L20" s="61">
        <f>SUM(L9:L16)</f>
        <v>70</v>
      </c>
      <c r="M20" s="61"/>
      <c r="N20" s="58" t="s">
        <v>53</v>
      </c>
      <c r="O20" s="58">
        <f>SUM(O9:O16)</f>
        <v>59</v>
      </c>
      <c r="P20" s="56"/>
      <c r="R20" s="10">
        <f>SUM(R9:R16)</f>
        <v>0</v>
      </c>
      <c r="T20" s="56"/>
      <c r="U20" s="58">
        <f>SUM(U9:U16)</f>
        <v>0</v>
      </c>
      <c r="V20" s="56"/>
      <c r="X20" s="10">
        <f>SUM(X9:X16)</f>
        <v>0</v>
      </c>
      <c r="Y20" s="10"/>
      <c r="Z20" s="58" t="s">
        <v>53</v>
      </c>
      <c r="AA20" s="58">
        <f>SUM(AA9:AA16)</f>
        <v>0</v>
      </c>
      <c r="AB20" s="56"/>
      <c r="AD20" s="10">
        <f>SUM(AD9:AD16)</f>
        <v>0</v>
      </c>
      <c r="AF20" s="56"/>
      <c r="AG20" s="58">
        <f>SUM(AG9:AG16)</f>
        <v>0</v>
      </c>
      <c r="AH20" s="56"/>
      <c r="AJ20" s="10">
        <f>SUM(AJ9:AJ16)</f>
        <v>0</v>
      </c>
      <c r="AK20" s="10"/>
      <c r="AL20" s="58" t="s">
        <v>53</v>
      </c>
      <c r="AM20" s="58">
        <f>SUM(AM9:AM16)</f>
        <v>0</v>
      </c>
      <c r="AN20" s="56"/>
      <c r="AO20" s="21"/>
      <c r="AP20" s="61">
        <f>SUM(AP9:AP16)</f>
        <v>0</v>
      </c>
      <c r="AQ20" s="21"/>
      <c r="AR20" s="56"/>
      <c r="AS20" s="58">
        <f>SUM(AS9:AS16)</f>
        <v>0</v>
      </c>
      <c r="AT20" s="56"/>
      <c r="AU20" s="21"/>
      <c r="AV20" s="10">
        <f>SUM(AV9:AV16)</f>
        <v>0</v>
      </c>
      <c r="AX20" s="56"/>
      <c r="AY20" s="58">
        <f>SUM(AY9:AY16)</f>
        <v>0</v>
      </c>
      <c r="AZ20" s="56"/>
      <c r="BA20" s="21"/>
      <c r="BB20" s="10">
        <f>SUM(BB9:BB16)</f>
        <v>0</v>
      </c>
      <c r="BD20" s="56"/>
      <c r="BE20" s="58">
        <f>SUM(BE9:BE16)</f>
        <v>0</v>
      </c>
      <c r="BF20" s="56"/>
      <c r="BG20" s="21"/>
      <c r="BH20" s="10">
        <f>SUM(BH9:BH16)</f>
        <v>0</v>
      </c>
      <c r="BJ20" s="66">
        <f t="shared" si="0"/>
        <v>285</v>
      </c>
    </row>
    <row r="21" spans="1:62">
      <c r="B21" s="21"/>
      <c r="C21" s="21"/>
      <c r="D21" s="21"/>
      <c r="E21" s="21"/>
      <c r="F21" s="21"/>
      <c r="G21" s="21"/>
      <c r="H21" s="21"/>
      <c r="I21" s="21"/>
      <c r="J21" s="21"/>
      <c r="K21" s="21"/>
      <c r="L21" s="21"/>
      <c r="M21" s="21"/>
      <c r="AL21" s="56"/>
      <c r="AM21" s="56"/>
      <c r="AN21" s="56"/>
      <c r="AO21" s="21"/>
      <c r="AP21" s="21"/>
      <c r="AQ21" s="21"/>
      <c r="AR21" s="56"/>
      <c r="AS21" s="56"/>
      <c r="AT21" s="56"/>
      <c r="AU21" s="21"/>
      <c r="AX21" s="56"/>
      <c r="AY21" s="56"/>
      <c r="AZ21" s="56"/>
      <c r="BA21" s="21"/>
      <c r="BD21" s="56"/>
      <c r="BE21" s="56"/>
      <c r="BF21" s="56"/>
      <c r="BG21" s="21"/>
      <c r="BJ21" s="64"/>
    </row>
    <row r="23" spans="1:62" ht="72" customHeight="1">
      <c r="A23" s="11" t="s">
        <v>49</v>
      </c>
      <c r="B23" s="12">
        <f>AVERAGE(B7:K7)</f>
        <v>2.4316666666666666</v>
      </c>
      <c r="D23" s="72" t="s">
        <v>161</v>
      </c>
      <c r="E23" s="72"/>
      <c r="F23" s="72"/>
      <c r="G23" s="72"/>
      <c r="H23" s="72"/>
      <c r="I23" s="72"/>
    </row>
    <row r="25" spans="1:62">
      <c r="A25" s="11" t="s">
        <v>54</v>
      </c>
      <c r="B25" s="13">
        <v>400</v>
      </c>
    </row>
    <row r="27" spans="1:62">
      <c r="A27" s="11" t="s">
        <v>58</v>
      </c>
      <c r="B27">
        <f>B25*B23</f>
        <v>972.66666666666663</v>
      </c>
    </row>
    <row r="28" spans="1:62">
      <c r="A28" s="11" t="s">
        <v>59</v>
      </c>
      <c r="B28">
        <f>B27/2000</f>
        <v>0.48633333333333334</v>
      </c>
    </row>
    <row r="29" spans="1:62">
      <c r="A29" s="24" t="s">
        <v>101</v>
      </c>
      <c r="B29" s="28">
        <v>200</v>
      </c>
    </row>
    <row r="30" spans="1:62">
      <c r="A30"/>
    </row>
    <row r="31" spans="1:62">
      <c r="A31"/>
    </row>
    <row r="32" spans="1:62" ht="15.75" thickBot="1">
      <c r="A32"/>
    </row>
    <row r="33" spans="1:11" ht="60.75" thickBot="1">
      <c r="A33" s="14" t="s">
        <v>60</v>
      </c>
      <c r="B33" s="15"/>
      <c r="C33" s="67" t="s">
        <v>61</v>
      </c>
      <c r="D33" s="68"/>
      <c r="E33" s="15"/>
      <c r="F33" s="67" t="s">
        <v>63</v>
      </c>
      <c r="G33" s="67"/>
      <c r="H33" s="16"/>
      <c r="I33" s="69" t="s">
        <v>62</v>
      </c>
      <c r="J33" s="67"/>
      <c r="K33" s="70"/>
    </row>
    <row r="34" spans="1:11" ht="16.5" thickTop="1" thickBot="1">
      <c r="A34" s="27">
        <f>B27/specific_wt</f>
        <v>4.8633333333333333</v>
      </c>
      <c r="B34" s="17"/>
      <c r="C34" s="17"/>
      <c r="D34" s="19">
        <v>2</v>
      </c>
      <c r="E34" s="17"/>
      <c r="F34" s="19">
        <v>0.5</v>
      </c>
      <c r="G34" s="17"/>
      <c r="H34" s="17"/>
      <c r="I34" s="22">
        <f>A34/F34*7/D34</f>
        <v>34.043333333333337</v>
      </c>
      <c r="J34" s="17"/>
      <c r="K34" s="18"/>
    </row>
    <row r="36" spans="1:11">
      <c r="A36" s="23"/>
      <c r="D36" s="22">
        <f>A34/I36/F36*7</f>
        <v>3.4043333333333332</v>
      </c>
      <c r="F36" s="20">
        <v>1</v>
      </c>
      <c r="I36" s="20">
        <v>10</v>
      </c>
    </row>
    <row r="37" spans="1:11">
      <c r="D37" s="21"/>
    </row>
    <row r="38" spans="1:11">
      <c r="A38" s="24"/>
      <c r="D38" s="20">
        <v>2</v>
      </c>
      <c r="F38" s="22">
        <f>A34*7/I38/D38</f>
        <v>1.7021666666666668</v>
      </c>
      <c r="I38" s="20">
        <v>10</v>
      </c>
    </row>
    <row r="42" spans="1:11" ht="30">
      <c r="A42" s="26" t="s">
        <v>98</v>
      </c>
      <c r="B42" t="s">
        <v>15</v>
      </c>
    </row>
    <row r="43" spans="1:11">
      <c r="A43" s="11" t="s">
        <v>96</v>
      </c>
      <c r="B43" t="s">
        <v>91</v>
      </c>
    </row>
    <row r="44" spans="1:11" ht="30">
      <c r="A44" s="11" t="s">
        <v>97</v>
      </c>
      <c r="B44" t="s">
        <v>92</v>
      </c>
    </row>
    <row r="48" spans="1:11">
      <c r="A48" s="11" t="s">
        <v>93</v>
      </c>
      <c r="B48" t="s">
        <v>94</v>
      </c>
    </row>
    <row r="49" spans="1:2">
      <c r="A49" s="11" t="s">
        <v>95</v>
      </c>
      <c r="B49">
        <f>1/8</f>
        <v>0.125</v>
      </c>
    </row>
    <row r="50" spans="1:2" ht="30">
      <c r="A50" s="11" t="s">
        <v>100</v>
      </c>
      <c r="B50" t="s">
        <v>99</v>
      </c>
    </row>
  </sheetData>
  <mergeCells count="6">
    <mergeCell ref="C33:D33"/>
    <mergeCell ref="F33:G33"/>
    <mergeCell ref="I33:K33"/>
    <mergeCell ref="C1:H1"/>
    <mergeCell ref="J1:N1"/>
    <mergeCell ref="D23:I23"/>
  </mergeCells>
  <phoneticPr fontId="12" type="noConversion"/>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2:S52"/>
  <sheetViews>
    <sheetView workbookViewId="0">
      <selection activeCell="E15" sqref="E15"/>
    </sheetView>
  </sheetViews>
  <sheetFormatPr defaultColWidth="8.85546875" defaultRowHeight="15"/>
  <sheetData>
    <row r="2" spans="1:19">
      <c r="A2" s="10" t="s">
        <v>77</v>
      </c>
    </row>
    <row r="3" spans="1:19">
      <c r="A3" t="s">
        <v>76</v>
      </c>
      <c r="B3" t="s">
        <v>13</v>
      </c>
      <c r="C3" t="s">
        <v>14</v>
      </c>
    </row>
    <row r="4" spans="1:19">
      <c r="A4" t="s">
        <v>64</v>
      </c>
      <c r="B4">
        <v>10</v>
      </c>
      <c r="C4">
        <v>34</v>
      </c>
    </row>
    <row r="5" spans="1:19">
      <c r="A5" t="s">
        <v>65</v>
      </c>
      <c r="B5">
        <v>15</v>
      </c>
      <c r="C5">
        <v>23</v>
      </c>
    </row>
    <row r="6" spans="1:19">
      <c r="A6" t="s">
        <v>66</v>
      </c>
      <c r="B6">
        <v>20</v>
      </c>
      <c r="C6">
        <v>19</v>
      </c>
    </row>
    <row r="7" spans="1:19">
      <c r="A7" t="s">
        <v>67</v>
      </c>
      <c r="B7">
        <v>4</v>
      </c>
      <c r="C7">
        <v>5</v>
      </c>
    </row>
    <row r="8" spans="1:19">
      <c r="A8" t="s">
        <v>68</v>
      </c>
      <c r="B8">
        <v>19</v>
      </c>
      <c r="C8">
        <v>9</v>
      </c>
    </row>
    <row r="9" spans="1:19">
      <c r="A9" t="s">
        <v>69</v>
      </c>
      <c r="B9">
        <v>25</v>
      </c>
      <c r="C9">
        <v>8</v>
      </c>
    </row>
    <row r="10" spans="1:19">
      <c r="A10" t="s">
        <v>70</v>
      </c>
      <c r="B10">
        <v>12</v>
      </c>
      <c r="C10">
        <v>15</v>
      </c>
    </row>
    <row r="11" spans="1:19">
      <c r="A11" t="s">
        <v>71</v>
      </c>
      <c r="B11">
        <v>20</v>
      </c>
      <c r="C11">
        <v>14</v>
      </c>
    </row>
    <row r="12" spans="1:19">
      <c r="A12" t="s">
        <v>72</v>
      </c>
      <c r="B12">
        <v>30</v>
      </c>
      <c r="C12">
        <v>19</v>
      </c>
    </row>
    <row r="13" spans="1:19">
      <c r="A13" t="s">
        <v>73</v>
      </c>
      <c r="B13">
        <v>25</v>
      </c>
      <c r="C13">
        <v>23</v>
      </c>
      <c r="S13" t="s">
        <v>156</v>
      </c>
    </row>
    <row r="14" spans="1:19">
      <c r="A14" t="s">
        <v>74</v>
      </c>
      <c r="B14">
        <v>10</v>
      </c>
      <c r="C14">
        <v>15</v>
      </c>
    </row>
    <row r="15" spans="1:19">
      <c r="A15" t="s">
        <v>75</v>
      </c>
      <c r="B15">
        <v>15</v>
      </c>
      <c r="C15">
        <v>20</v>
      </c>
    </row>
    <row r="24" spans="1:2">
      <c r="A24" t="s">
        <v>78</v>
      </c>
    </row>
    <row r="25" spans="1:2">
      <c r="A25" t="s">
        <v>79</v>
      </c>
      <c r="B25">
        <v>22</v>
      </c>
    </row>
    <row r="26" spans="1:2">
      <c r="A26" t="s">
        <v>80</v>
      </c>
      <c r="B26">
        <v>14</v>
      </c>
    </row>
    <row r="27" spans="1:2">
      <c r="A27" t="s">
        <v>81</v>
      </c>
      <c r="B27">
        <v>10</v>
      </c>
    </row>
    <row r="28" spans="1:2">
      <c r="A28" t="s">
        <v>82</v>
      </c>
      <c r="B28">
        <v>12</v>
      </c>
    </row>
    <row r="29" spans="1:2">
      <c r="A29" t="s">
        <v>83</v>
      </c>
      <c r="B29">
        <v>6</v>
      </c>
    </row>
    <row r="47" spans="1:2">
      <c r="A47" t="s">
        <v>84</v>
      </c>
    </row>
    <row r="48" spans="1:2">
      <c r="A48" t="s">
        <v>90</v>
      </c>
      <c r="B48" t="s">
        <v>89</v>
      </c>
    </row>
    <row r="49" spans="1:2">
      <c r="A49" t="s">
        <v>85</v>
      </c>
      <c r="B49">
        <v>12</v>
      </c>
    </row>
    <row r="50" spans="1:2">
      <c r="A50" t="s">
        <v>86</v>
      </c>
      <c r="B50">
        <v>15</v>
      </c>
    </row>
    <row r="51" spans="1:2">
      <c r="A51" t="s">
        <v>87</v>
      </c>
      <c r="B51">
        <v>7</v>
      </c>
    </row>
    <row r="52" spans="1:2">
      <c r="A52" t="s">
        <v>88</v>
      </c>
      <c r="B52">
        <v>3</v>
      </c>
    </row>
  </sheetData>
  <phoneticPr fontId="12" type="noConversion"/>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K24"/>
  <sheetViews>
    <sheetView topLeftCell="A3" workbookViewId="0">
      <selection activeCell="H25" sqref="H25"/>
    </sheetView>
  </sheetViews>
  <sheetFormatPr defaultColWidth="8.85546875" defaultRowHeight="15"/>
  <sheetData>
    <row r="1" spans="1:11">
      <c r="B1" t="s">
        <v>102</v>
      </c>
    </row>
    <row r="2" spans="1:11" ht="18.75">
      <c r="C2" s="29" t="s">
        <v>5</v>
      </c>
    </row>
    <row r="4" spans="1:11">
      <c r="A4" s="11" t="s">
        <v>58</v>
      </c>
      <c r="B4" s="13">
        <f>F24</f>
        <v>15</v>
      </c>
    </row>
    <row r="5" spans="1:11" ht="30.75" thickBot="1">
      <c r="A5" s="24" t="s">
        <v>101</v>
      </c>
      <c r="B5" s="28">
        <v>340</v>
      </c>
    </row>
    <row r="6" spans="1:11" ht="165.75" thickBot="1">
      <c r="A6" s="14" t="s">
        <v>60</v>
      </c>
      <c r="B6" s="15"/>
      <c r="C6" s="67" t="s">
        <v>61</v>
      </c>
      <c r="D6" s="68"/>
      <c r="E6" s="15"/>
      <c r="F6" s="67" t="s">
        <v>6</v>
      </c>
      <c r="G6" s="67"/>
      <c r="H6" s="25"/>
      <c r="I6" s="69" t="s">
        <v>62</v>
      </c>
      <c r="J6" s="67"/>
      <c r="K6" s="70"/>
    </row>
    <row r="7" spans="1:11" ht="16.5" thickTop="1" thickBot="1">
      <c r="A7" s="27">
        <f>B4/specific_wt</f>
        <v>7.4999999999999997E-2</v>
      </c>
      <c r="B7" s="17"/>
      <c r="C7" s="17"/>
      <c r="D7" s="19">
        <v>1</v>
      </c>
      <c r="E7" s="17"/>
      <c r="F7" s="19">
        <f>0.5/27</f>
        <v>1.8518518518518517E-2</v>
      </c>
      <c r="G7" s="17"/>
      <c r="H7" s="17"/>
      <c r="I7" s="22">
        <f>A7/F7*7/D7</f>
        <v>28.349999999999998</v>
      </c>
      <c r="J7" s="17"/>
      <c r="K7" s="18"/>
    </row>
    <row r="8" spans="1:11">
      <c r="A8" s="11"/>
    </row>
    <row r="9" spans="1:11">
      <c r="A9" s="23"/>
      <c r="D9" s="22">
        <f>A7/I9/F9*7</f>
        <v>0.28350000000000003</v>
      </c>
      <c r="F9" s="20">
        <f>1/27</f>
        <v>3.7037037037037035E-2</v>
      </c>
      <c r="I9" s="20">
        <v>50</v>
      </c>
    </row>
    <row r="10" spans="1:11">
      <c r="A10" s="11"/>
      <c r="D10" s="21"/>
    </row>
    <row r="11" spans="1:11">
      <c r="A11" s="24"/>
      <c r="D11" s="20">
        <v>0.5</v>
      </c>
      <c r="F11" s="22">
        <f>A7*7/I11/D11</f>
        <v>2.1000000000000001E-2</v>
      </c>
      <c r="I11" s="20">
        <v>50</v>
      </c>
    </row>
    <row r="16" spans="1:11">
      <c r="A16" t="s">
        <v>103</v>
      </c>
    </row>
    <row r="18" spans="1:6">
      <c r="A18" s="10" t="s">
        <v>104</v>
      </c>
    </row>
    <row r="19" spans="1:6">
      <c r="A19" t="s">
        <v>3</v>
      </c>
      <c r="F19" s="13">
        <v>2</v>
      </c>
    </row>
    <row r="20" spans="1:6">
      <c r="A20" t="s">
        <v>0</v>
      </c>
      <c r="F20" s="13">
        <v>200</v>
      </c>
    </row>
    <row r="21" spans="1:6">
      <c r="A21" t="s">
        <v>1</v>
      </c>
      <c r="F21">
        <f>F20/4*8</f>
        <v>400</v>
      </c>
    </row>
    <row r="23" spans="1:6">
      <c r="A23" t="s">
        <v>2</v>
      </c>
      <c r="F23">
        <f>0.9/24</f>
        <v>3.7499999999999999E-2</v>
      </c>
    </row>
    <row r="24" spans="1:6">
      <c r="A24" t="s">
        <v>4</v>
      </c>
      <c r="F24">
        <f>F21*F23</f>
        <v>15</v>
      </c>
    </row>
  </sheetData>
  <mergeCells count="3">
    <mergeCell ref="C6:D6"/>
    <mergeCell ref="F6:G6"/>
    <mergeCell ref="I6:K6"/>
  </mergeCells>
  <phoneticPr fontId="12" type="noConversion"/>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B1:K24"/>
  <sheetViews>
    <sheetView workbookViewId="0">
      <selection activeCell="J2" sqref="J2"/>
    </sheetView>
  </sheetViews>
  <sheetFormatPr defaultColWidth="11.42578125" defaultRowHeight="15"/>
  <cols>
    <col min="2" max="2" width="44.28515625" customWidth="1"/>
    <col min="7" max="7" width="11.42578125" style="8"/>
  </cols>
  <sheetData>
    <row r="1" spans="2:11" ht="15.75" thickBot="1"/>
    <row r="2" spans="2:11" s="32" customFormat="1" ht="30.75" thickBot="1">
      <c r="B2" s="30" t="s">
        <v>7</v>
      </c>
      <c r="C2" s="31" t="s">
        <v>8</v>
      </c>
      <c r="D2" s="31" t="s">
        <v>9</v>
      </c>
      <c r="E2" s="31" t="s">
        <v>10</v>
      </c>
      <c r="F2" s="31" t="s">
        <v>143</v>
      </c>
      <c r="G2" s="7"/>
    </row>
    <row r="3" spans="2:11" s="32" customFormat="1" ht="16.5" thickTop="1">
      <c r="B3" s="2" t="s">
        <v>11</v>
      </c>
      <c r="C3" s="33"/>
      <c r="D3" s="34"/>
      <c r="E3" s="33"/>
      <c r="F3" s="35"/>
      <c r="G3" s="6"/>
    </row>
    <row r="4" spans="2:11" s="32" customFormat="1" ht="71.25">
      <c r="B4" s="36" t="s">
        <v>144</v>
      </c>
      <c r="C4" s="37">
        <v>15</v>
      </c>
      <c r="D4" s="37" t="s">
        <v>12</v>
      </c>
      <c r="E4" s="37">
        <v>240</v>
      </c>
      <c r="F4" s="38">
        <f>C4*E4</f>
        <v>3600</v>
      </c>
      <c r="G4" s="5"/>
      <c r="J4" s="32" t="s">
        <v>121</v>
      </c>
      <c r="K4" s="32" t="s">
        <v>122</v>
      </c>
    </row>
    <row r="5" spans="2:11" s="32" customFormat="1" ht="57">
      <c r="B5" s="36" t="s">
        <v>145</v>
      </c>
      <c r="C5" s="37">
        <v>15</v>
      </c>
      <c r="D5" s="37" t="s">
        <v>12</v>
      </c>
      <c r="E5" s="37">
        <f>20*52</f>
        <v>1040</v>
      </c>
      <c r="F5" s="38">
        <f t="shared" ref="F5:F6" si="0">C5*E5</f>
        <v>15600</v>
      </c>
      <c r="G5" s="5"/>
      <c r="K5" s="32" t="s">
        <v>123</v>
      </c>
    </row>
    <row r="6" spans="2:11" s="32" customFormat="1">
      <c r="B6" s="36" t="s">
        <v>146</v>
      </c>
      <c r="C6" s="37">
        <v>16</v>
      </c>
      <c r="D6" s="37" t="s">
        <v>12</v>
      </c>
      <c r="E6" s="37">
        <v>48</v>
      </c>
      <c r="F6" s="38">
        <f t="shared" si="0"/>
        <v>768</v>
      </c>
      <c r="G6" s="5"/>
      <c r="K6" s="32" t="s">
        <v>124</v>
      </c>
    </row>
    <row r="7" spans="2:11" s="32" customFormat="1">
      <c r="B7" s="39" t="s">
        <v>137</v>
      </c>
      <c r="C7" s="40"/>
      <c r="D7" s="40"/>
      <c r="E7" s="40"/>
      <c r="F7" s="41"/>
      <c r="G7" s="4">
        <f>SUM(F4:F6)</f>
        <v>19968</v>
      </c>
    </row>
    <row r="8" spans="2:11" s="32" customFormat="1" ht="29.25">
      <c r="B8" s="42" t="s">
        <v>125</v>
      </c>
      <c r="C8" s="40">
        <v>0.2</v>
      </c>
      <c r="D8" s="40" t="s">
        <v>126</v>
      </c>
      <c r="E8" s="40">
        <v>12168</v>
      </c>
      <c r="F8" s="41">
        <f>C8*E8</f>
        <v>2433.6</v>
      </c>
      <c r="G8" s="4">
        <f>F8</f>
        <v>2433.6</v>
      </c>
    </row>
    <row r="9" spans="2:11" s="32" customFormat="1" ht="15.75">
      <c r="B9" s="1" t="s">
        <v>127</v>
      </c>
      <c r="C9" s="37"/>
      <c r="D9" s="37"/>
      <c r="E9" s="37"/>
      <c r="F9" s="38"/>
      <c r="G9" s="5"/>
    </row>
    <row r="10" spans="2:11" s="32" customFormat="1" ht="42.75">
      <c r="B10" s="36" t="s">
        <v>147</v>
      </c>
      <c r="C10" s="37">
        <v>1500</v>
      </c>
      <c r="D10" s="37" t="s">
        <v>128</v>
      </c>
      <c r="E10" s="37">
        <v>1</v>
      </c>
      <c r="F10" s="38">
        <f>C10*E10</f>
        <v>1500</v>
      </c>
      <c r="G10" s="5"/>
    </row>
    <row r="11" spans="2:11" s="32" customFormat="1">
      <c r="B11" s="36" t="s">
        <v>138</v>
      </c>
      <c r="C11" s="37">
        <v>1200</v>
      </c>
      <c r="D11" s="37" t="s">
        <v>139</v>
      </c>
      <c r="E11" s="37">
        <v>1</v>
      </c>
      <c r="F11" s="38">
        <f>C11*E11</f>
        <v>1200</v>
      </c>
      <c r="G11" s="5"/>
    </row>
    <row r="12" spans="2:11" s="32" customFormat="1">
      <c r="B12" s="39" t="s">
        <v>140</v>
      </c>
      <c r="C12" s="43"/>
      <c r="D12" s="43"/>
      <c r="E12" s="43"/>
      <c r="F12" s="41"/>
      <c r="G12" s="4">
        <f>SUM(F10:F11)</f>
        <v>2700</v>
      </c>
    </row>
    <row r="13" spans="2:11" s="32" customFormat="1" ht="15.75">
      <c r="B13" s="1" t="s">
        <v>129</v>
      </c>
      <c r="C13" s="37"/>
      <c r="D13" s="37"/>
      <c r="E13" s="37"/>
      <c r="F13" s="38"/>
      <c r="G13" s="5"/>
    </row>
    <row r="14" spans="2:11" s="32" customFormat="1" ht="57">
      <c r="B14" s="36" t="s">
        <v>148</v>
      </c>
      <c r="C14" s="37">
        <v>6</v>
      </c>
      <c r="D14" s="37" t="s">
        <v>130</v>
      </c>
      <c r="E14" s="37">
        <v>260</v>
      </c>
      <c r="F14" s="38">
        <f>SUM(C14*E14)</f>
        <v>1560</v>
      </c>
      <c r="G14" s="5"/>
    </row>
    <row r="15" spans="2:11" s="32" customFormat="1" ht="71.25">
      <c r="B15" s="36" t="s">
        <v>149</v>
      </c>
      <c r="C15" s="37">
        <v>20</v>
      </c>
      <c r="D15" s="37" t="s">
        <v>12</v>
      </c>
      <c r="E15" s="37">
        <v>120</v>
      </c>
      <c r="F15" s="38">
        <f>SUM(C15*E15)</f>
        <v>2400</v>
      </c>
      <c r="G15" s="5"/>
    </row>
    <row r="16" spans="2:11" s="32" customFormat="1" ht="42.75">
      <c r="B16" s="36" t="s">
        <v>150</v>
      </c>
      <c r="C16" s="37">
        <v>3</v>
      </c>
      <c r="D16" s="37" t="s">
        <v>12</v>
      </c>
      <c r="E16" s="37">
        <v>520</v>
      </c>
      <c r="F16" s="38">
        <f>C16*E16</f>
        <v>1560</v>
      </c>
      <c r="G16" s="5"/>
    </row>
    <row r="17" spans="2:7" s="32" customFormat="1">
      <c r="B17" s="36" t="s">
        <v>131</v>
      </c>
      <c r="C17" s="44">
        <v>0</v>
      </c>
      <c r="D17" s="44">
        <v>0</v>
      </c>
      <c r="E17" s="44">
        <v>0</v>
      </c>
      <c r="F17" s="38"/>
      <c r="G17" s="5"/>
    </row>
    <row r="18" spans="2:7" s="32" customFormat="1">
      <c r="B18" s="36" t="s">
        <v>132</v>
      </c>
      <c r="C18" s="44">
        <v>0</v>
      </c>
      <c r="D18" s="44">
        <v>0</v>
      </c>
      <c r="E18" s="44">
        <v>0</v>
      </c>
      <c r="F18" s="38"/>
      <c r="G18" s="5"/>
    </row>
    <row r="19" spans="2:7" s="32" customFormat="1">
      <c r="B19" s="39" t="s">
        <v>141</v>
      </c>
      <c r="C19" s="43"/>
      <c r="D19" s="43"/>
      <c r="E19" s="43"/>
      <c r="F19" s="41"/>
      <c r="G19" s="4">
        <f>SUM(F14:F18)</f>
        <v>5520</v>
      </c>
    </row>
    <row r="20" spans="2:7" s="32" customFormat="1" ht="17.100000000000001" customHeight="1">
      <c r="B20" s="1" t="s">
        <v>133</v>
      </c>
      <c r="C20" s="37"/>
      <c r="D20" s="37"/>
      <c r="E20" s="37"/>
      <c r="F20" s="38"/>
      <c r="G20" s="5"/>
    </row>
    <row r="21" spans="2:7" s="32" customFormat="1">
      <c r="B21" s="36" t="s">
        <v>134</v>
      </c>
      <c r="C21" s="37">
        <v>500</v>
      </c>
      <c r="D21" s="37" t="s">
        <v>128</v>
      </c>
      <c r="E21" s="37">
        <v>1</v>
      </c>
      <c r="F21" s="38">
        <f>C21*E21</f>
        <v>500</v>
      </c>
      <c r="G21" s="5"/>
    </row>
    <row r="22" spans="2:7" s="32" customFormat="1">
      <c r="B22" s="36" t="s">
        <v>135</v>
      </c>
      <c r="C22" s="37">
        <v>120</v>
      </c>
      <c r="D22" s="37" t="s">
        <v>128</v>
      </c>
      <c r="E22" s="37">
        <v>1</v>
      </c>
      <c r="F22" s="38">
        <f>C22*E22</f>
        <v>120</v>
      </c>
      <c r="G22" s="5"/>
    </row>
    <row r="23" spans="2:7" s="32" customFormat="1">
      <c r="B23" s="39" t="s">
        <v>142</v>
      </c>
      <c r="C23" s="45"/>
      <c r="D23" s="40"/>
      <c r="E23" s="45"/>
      <c r="F23" s="41"/>
      <c r="G23" s="4">
        <f>SUM(F21:F22)</f>
        <v>620</v>
      </c>
    </row>
    <row r="24" spans="2:7" s="32" customFormat="1" ht="16.5" thickBot="1">
      <c r="B24" s="9" t="s">
        <v>136</v>
      </c>
      <c r="C24" s="46"/>
      <c r="D24" s="47"/>
      <c r="E24" s="46"/>
      <c r="F24" s="48">
        <f>SUM(F4:F22)</f>
        <v>31241.599999999999</v>
      </c>
      <c r="G24" s="3"/>
    </row>
  </sheetData>
  <phoneticPr fontId="12" type="noConversion"/>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2:R16"/>
  <sheetViews>
    <sheetView workbookViewId="0">
      <selection activeCell="A3" sqref="A3"/>
    </sheetView>
  </sheetViews>
  <sheetFormatPr defaultColWidth="11.42578125" defaultRowHeight="15"/>
  <cols>
    <col min="2" max="2" width="21" customWidth="1"/>
    <col min="13" max="13" width="19.28515625" customWidth="1"/>
    <col min="14" max="14" width="16.85546875" customWidth="1"/>
    <col min="15" max="15" width="14" customWidth="1"/>
  </cols>
  <sheetData>
    <row r="2" spans="1:18">
      <c r="A2" s="10" t="s">
        <v>120</v>
      </c>
    </row>
    <row r="3" spans="1:18">
      <c r="A3" t="s">
        <v>151</v>
      </c>
      <c r="O3" t="s">
        <v>115</v>
      </c>
    </row>
    <row r="4" spans="1:18">
      <c r="H4" t="s">
        <v>110</v>
      </c>
      <c r="I4" t="s">
        <v>111</v>
      </c>
      <c r="J4" t="s">
        <v>34</v>
      </c>
      <c r="K4" t="s">
        <v>16</v>
      </c>
      <c r="L4" t="s">
        <v>17</v>
      </c>
      <c r="M4" t="s">
        <v>154</v>
      </c>
      <c r="N4" t="s">
        <v>155</v>
      </c>
      <c r="O4" s="49" t="s">
        <v>116</v>
      </c>
      <c r="P4" s="50" t="s">
        <v>117</v>
      </c>
      <c r="Q4" s="50" t="s">
        <v>118</v>
      </c>
      <c r="R4" s="51" t="s">
        <v>119</v>
      </c>
    </row>
    <row r="5" spans="1:18">
      <c r="A5" t="s">
        <v>153</v>
      </c>
      <c r="H5" t="s">
        <v>18</v>
      </c>
      <c r="I5" t="s">
        <v>19</v>
      </c>
      <c r="J5">
        <v>3</v>
      </c>
      <c r="K5">
        <v>25</v>
      </c>
      <c r="L5" t="s">
        <v>35</v>
      </c>
      <c r="M5" t="s">
        <v>112</v>
      </c>
      <c r="N5" t="s">
        <v>113</v>
      </c>
      <c r="O5">
        <v>1</v>
      </c>
    </row>
    <row r="6" spans="1:18">
      <c r="H6" t="s">
        <v>20</v>
      </c>
      <c r="I6" t="s">
        <v>21</v>
      </c>
      <c r="J6">
        <v>2</v>
      </c>
      <c r="K6">
        <v>10</v>
      </c>
      <c r="L6" t="s">
        <v>35</v>
      </c>
      <c r="M6" t="s">
        <v>112</v>
      </c>
      <c r="N6" t="s">
        <v>112</v>
      </c>
      <c r="P6">
        <v>1</v>
      </c>
    </row>
    <row r="7" spans="1:18">
      <c r="A7" t="s">
        <v>152</v>
      </c>
      <c r="H7" t="s">
        <v>22</v>
      </c>
      <c r="I7" t="s">
        <v>23</v>
      </c>
      <c r="J7">
        <v>6</v>
      </c>
      <c r="K7">
        <v>15</v>
      </c>
      <c r="L7" t="s">
        <v>36</v>
      </c>
      <c r="M7" t="s">
        <v>113</v>
      </c>
      <c r="N7" t="s">
        <v>112</v>
      </c>
      <c r="Q7">
        <v>1</v>
      </c>
    </row>
    <row r="8" spans="1:18">
      <c r="H8" t="s">
        <v>24</v>
      </c>
      <c r="I8" t="s">
        <v>25</v>
      </c>
      <c r="J8">
        <v>7</v>
      </c>
      <c r="K8">
        <v>20</v>
      </c>
      <c r="L8" t="s">
        <v>37</v>
      </c>
      <c r="N8" t="s">
        <v>113</v>
      </c>
      <c r="O8">
        <v>1</v>
      </c>
    </row>
    <row r="9" spans="1:18">
      <c r="A9" t="s">
        <v>108</v>
      </c>
      <c r="H9" t="s">
        <v>26</v>
      </c>
      <c r="I9" t="s">
        <v>27</v>
      </c>
      <c r="J9">
        <v>8</v>
      </c>
      <c r="K9">
        <v>23</v>
      </c>
      <c r="L9" t="s">
        <v>35</v>
      </c>
      <c r="M9" t="s">
        <v>112</v>
      </c>
      <c r="N9" t="s">
        <v>113</v>
      </c>
      <c r="R9">
        <v>1</v>
      </c>
    </row>
    <row r="10" spans="1:18">
      <c r="H10" t="s">
        <v>28</v>
      </c>
      <c r="I10" t="s">
        <v>31</v>
      </c>
      <c r="J10">
        <v>10</v>
      </c>
      <c r="K10">
        <v>10</v>
      </c>
      <c r="L10" t="s">
        <v>37</v>
      </c>
      <c r="N10" t="s">
        <v>112</v>
      </c>
      <c r="O10">
        <v>1</v>
      </c>
    </row>
    <row r="11" spans="1:18">
      <c r="A11" t="s">
        <v>114</v>
      </c>
      <c r="H11" t="s">
        <v>29</v>
      </c>
      <c r="I11" t="s">
        <v>32</v>
      </c>
      <c r="J11">
        <v>2</v>
      </c>
      <c r="K11">
        <v>25</v>
      </c>
      <c r="L11" t="s">
        <v>36</v>
      </c>
      <c r="M11" t="s">
        <v>113</v>
      </c>
      <c r="N11" t="s">
        <v>112</v>
      </c>
      <c r="P11">
        <v>1</v>
      </c>
      <c r="R11">
        <v>1</v>
      </c>
    </row>
    <row r="12" spans="1:18">
      <c r="H12" t="s">
        <v>30</v>
      </c>
      <c r="I12" t="s">
        <v>33</v>
      </c>
      <c r="J12">
        <v>5</v>
      </c>
      <c r="K12">
        <v>30</v>
      </c>
      <c r="L12" t="s">
        <v>37</v>
      </c>
      <c r="M12" t="s">
        <v>112</v>
      </c>
      <c r="N12" t="s">
        <v>113</v>
      </c>
      <c r="O12">
        <v>1</v>
      </c>
    </row>
    <row r="13" spans="1:18">
      <c r="H13" t="s">
        <v>38</v>
      </c>
      <c r="I13" t="s">
        <v>40</v>
      </c>
      <c r="J13">
        <v>3</v>
      </c>
      <c r="K13">
        <v>22</v>
      </c>
      <c r="L13" t="s">
        <v>35</v>
      </c>
      <c r="M13" t="s">
        <v>112</v>
      </c>
      <c r="R13">
        <v>1</v>
      </c>
    </row>
    <row r="14" spans="1:18">
      <c r="H14" t="s">
        <v>39</v>
      </c>
      <c r="I14" t="s">
        <v>105</v>
      </c>
      <c r="J14">
        <v>7</v>
      </c>
      <c r="K14">
        <v>13</v>
      </c>
      <c r="L14" t="s">
        <v>109</v>
      </c>
      <c r="M14" t="s">
        <v>112</v>
      </c>
      <c r="N14" t="s">
        <v>112</v>
      </c>
      <c r="O14">
        <v>1</v>
      </c>
      <c r="Q14">
        <v>1</v>
      </c>
    </row>
    <row r="15" spans="1:18">
      <c r="H15" t="s">
        <v>106</v>
      </c>
      <c r="I15" t="s">
        <v>107</v>
      </c>
      <c r="J15">
        <v>5</v>
      </c>
      <c r="K15">
        <v>18</v>
      </c>
      <c r="L15" t="s">
        <v>36</v>
      </c>
      <c r="M15" t="s">
        <v>113</v>
      </c>
      <c r="N15" t="s">
        <v>113</v>
      </c>
      <c r="O15">
        <v>1</v>
      </c>
    </row>
    <row r="16" spans="1:18">
      <c r="O16">
        <f>SUM(O5:O15)</f>
        <v>6</v>
      </c>
      <c r="P16">
        <f t="shared" ref="P16:R16" si="0">SUM(P5:P15)</f>
        <v>2</v>
      </c>
      <c r="Q16">
        <f t="shared" si="0"/>
        <v>2</v>
      </c>
      <c r="R16">
        <f t="shared" si="0"/>
        <v>3</v>
      </c>
    </row>
  </sheetData>
  <phoneticPr fontId="12" type="noConversion"/>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Waste generation &amp; containers</vt:lpstr>
      <vt:lpstr>Charts</vt:lpstr>
      <vt:lpstr>al can e.g.</vt:lpstr>
      <vt:lpstr>Budget</vt:lpstr>
      <vt:lpstr>helpful survey formulas</vt:lpstr>
      <vt:lpstr>specific_wt</vt:lpstr>
    </vt:vector>
  </TitlesOfParts>
  <Company>Denali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denali</dc:creator>
  <cp:lastModifiedBy>Simone</cp:lastModifiedBy>
  <dcterms:created xsi:type="dcterms:W3CDTF">2012-08-02T20:12:32Z</dcterms:created>
  <dcterms:modified xsi:type="dcterms:W3CDTF">2014-09-10T04:12:10Z</dcterms:modified>
</cp:coreProperties>
</file>